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5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360" yWindow="1440" windowWidth="11340" windowHeight="5220" tabRatio="597"/>
  </bookViews>
  <sheets>
    <sheet name="MER2002" sheetId="1" r:id="rId1"/>
    <sheet name="Önkormössz" sheetId="2" r:id="rId2"/>
    <sheet name="Polghivössz" sheetId="3" r:id="rId3"/>
    <sheet name="Támogatások" sheetId="4" r:id="rId4"/>
    <sheet name="Városüz.+Ig" sheetId="5" r:id="rId5"/>
    <sheet name="Egyébműk" sheetId="6" r:id="rId6"/>
    <sheet name="Finanszírozás" sheetId="7" r:id="rId7"/>
    <sheet name="fejlesztés" sheetId="8" r:id="rId8"/>
    <sheet name="Bevjcsössz" sheetId="9" r:id="rId9"/>
    <sheet name="BevjcsPOLGHIV" sheetId="79" r:id="rId10"/>
    <sheet name="BevjcsKözpontiÓvoda" sheetId="11" r:id="rId11"/>
    <sheet name="BevjcsGamesz" sheetId="13" r:id="rId12"/>
    <sheet name="BevjcsOIM" sheetId="54" r:id="rId13"/>
    <sheet name="BevjcsEPELL" sheetId="12" r:id="rId14"/>
    <sheet name="BevjcsETK" sheetId="18" r:id="rId15"/>
    <sheet name="BevjcsCSALAD" sheetId="60" r:id="rId16"/>
    <sheet name="BevjcsORV" sheetId="59" r:id="rId17"/>
    <sheet name="BevjMIK" sheetId="57" state="hidden" r:id="rId18"/>
    <sheet name="BevjcsVédőnők" sheetId="14" r:id="rId19"/>
    <sheet name="BevjcsSport" sheetId="17" r:id="rId20"/>
    <sheet name="BevjcsMKMK" sheetId="19" r:id="rId21"/>
    <sheet name="BevjcsMIKT" sheetId="20" r:id="rId22"/>
    <sheet name="BevjcsGondnok" sheetId="55" r:id="rId23"/>
    <sheet name="BevjcsSzoco" sheetId="16" r:id="rId24"/>
    <sheet name="BevjcsBölcs" sheetId="58" r:id="rId25"/>
    <sheet name="BevjcsGAMSport" sheetId="85" r:id="rId26"/>
    <sheet name="BevjcsGAMGondnok" sheetId="86" r:id="rId27"/>
    <sheet name="INTBEVG" sheetId="26" r:id="rId28"/>
    <sheet name="INTBEVI" sheetId="27" r:id="rId29"/>
    <sheet name="INTKIADG" sheetId="28" r:id="rId30"/>
    <sheet name="INTKIADI" sheetId="29" r:id="rId31"/>
    <sheet name="INTKIAD" sheetId="44" state="hidden" r:id="rId32"/>
    <sheet name="INTBEV" sheetId="43" state="hidden" r:id="rId33"/>
    <sheet name="Műkm" sheetId="30" r:id="rId34"/>
    <sheet name="FEJL2003" sheetId="31" r:id="rId35"/>
    <sheet name="Norm2017T" sheetId="48" state="hidden" r:id="rId36"/>
    <sheet name="Beruh" sheetId="35" r:id="rId37"/>
    <sheet name="Adós1" sheetId="69" state="hidden" r:id="rId38"/>
    <sheet name="Adós2" sheetId="70" state="hidden" r:id="rId39"/>
    <sheet name="HITEL2013" sheetId="71" r:id="rId40"/>
    <sheet name="LÉTESÍT2017" sheetId="88" r:id="rId41"/>
    <sheet name="HELYA" sheetId="87" r:id="rId42"/>
    <sheet name="Létszám2017KTGV" sheetId="81" r:id="rId43"/>
    <sheet name="Előir felhüt2016" sheetId="74" state="hidden" r:id="rId44"/>
    <sheet name="GAMESZmegosztás22Munk" sheetId="67" state="hidden" r:id="rId45"/>
    <sheet name="Munka1" sheetId="84" state="hidden" r:id="rId46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_pm2002">[1]PAR10!$A$1:$H$1672</definedName>
    <definedName name="__pm2002">[1]PAR10!$A$1:$H$1672</definedName>
    <definedName name="_pm2002" localSheetId="39">[2]PAR10!$A$1:$H$1672</definedName>
    <definedName name="_pm2002" localSheetId="42">[2]PAR10!$A$1:$H$1672</definedName>
    <definedName name="_pm2002">[1]PAR10!$A$1:$H$1672</definedName>
    <definedName name="_xlnm.Database" localSheetId="37">#REF!</definedName>
    <definedName name="_xlnm.Database" localSheetId="38">#REF!</definedName>
    <definedName name="_xlnm.Database" localSheetId="43">#REF!</definedName>
    <definedName name="_xlnm.Database" localSheetId="44">#REF!</definedName>
    <definedName name="_xlnm.Database" localSheetId="41">#REF!</definedName>
    <definedName name="_xlnm.Database" localSheetId="39">#REF!</definedName>
    <definedName name="_xlnm.Database" localSheetId="40">#REF!</definedName>
    <definedName name="_xlnm.Database" localSheetId="42">#REF!</definedName>
    <definedName name="_xlnm.Database" localSheetId="0">'[1]#HIV'!$A$1:$E$1536</definedName>
    <definedName name="_xlnm.Database">#REF!</definedName>
    <definedName name="alap" localSheetId="42">[3]Munkalap4!$A$1:$D$254</definedName>
    <definedName name="alap">[3]Munkalap4!$A$1:$D$254</definedName>
    <definedName name="j" localSheetId="42">[2]PAR10!$A$1:$H$1672</definedName>
    <definedName name="j">[2]PAR10!$A$1:$H$1672</definedName>
    <definedName name="l" localSheetId="42">[4]PAR10!$A$1:$I$2039</definedName>
    <definedName name="l">[4]PAR10!$A$1:$I$2039</definedName>
    <definedName name="Lakas2004" localSheetId="39">[5]EP10!$A$1:$G$83</definedName>
    <definedName name="Lakas2004" localSheetId="42">[5]EP10!$A$1:$G$83</definedName>
    <definedName name="Lakas2004">[1]EP10!$A$1:$G$83</definedName>
    <definedName name="Létsz2016">[1]PAR10!$A$1:$H$1672</definedName>
    <definedName name="ll" localSheetId="42">[6]EP10!$A$1:$G$83</definedName>
    <definedName name="ll">[6]EP10!$A$1:$G$83</definedName>
    <definedName name="lol" localSheetId="42">[7]EP10!$A$1:$G$82</definedName>
    <definedName name="lol">[7]EP10!$A$1:$G$82</definedName>
    <definedName name="_xlnm.Print_Titles" localSheetId="36">Beruh!$4:$4</definedName>
    <definedName name="_xlnm.Print_Titles" localSheetId="5">Egyébműk!$2:$6</definedName>
    <definedName name="_xlnm.Print_Titles" localSheetId="34">FEJL2003!$6:$7</definedName>
    <definedName name="_xlnm.Print_Titles" localSheetId="7">fejlesztés!$1:$7</definedName>
    <definedName name="_xlnm.Print_Titles" localSheetId="0">'MER2002'!$5:$5</definedName>
    <definedName name="_xlnm.Print_Titles" localSheetId="2">Polghivössz!$1:$7</definedName>
    <definedName name="_xlnm.Print_Titles" localSheetId="3">Támogatások!$2:$7</definedName>
    <definedName name="_xlnm.Print_Titles" localSheetId="4">'Városüz.+Ig'!$2:$7</definedName>
    <definedName name="vagyon2007" localSheetId="42">[8]JO!$A$1:$W$4923</definedName>
    <definedName name="vagyon2007">[8]JO!$A$1:$W$4923</definedName>
  </definedNames>
  <calcPr calcId="124519"/>
</workbook>
</file>

<file path=xl/calcChain.xml><?xml version="1.0" encoding="utf-8"?>
<calcChain xmlns="http://schemas.openxmlformats.org/spreadsheetml/2006/main">
  <c r="M21" i="44"/>
  <c r="P25" i="28" s="1"/>
  <c r="M7" i="44"/>
  <c r="P11" i="28" s="1"/>
  <c r="B59" i="88"/>
  <c r="D58"/>
  <c r="D57"/>
  <c r="D56"/>
  <c r="D55"/>
  <c r="D54"/>
  <c r="D53"/>
  <c r="D52"/>
  <c r="D51"/>
  <c r="D50"/>
  <c r="D49"/>
  <c r="D48"/>
  <c r="D47"/>
  <c r="D46"/>
  <c r="C45"/>
  <c r="C59" s="1"/>
  <c r="I41"/>
  <c r="H41"/>
  <c r="F41"/>
  <c r="E41"/>
  <c r="C41"/>
  <c r="B41"/>
  <c r="J40"/>
  <c r="G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G41" s="1"/>
  <c r="D29"/>
  <c r="J28"/>
  <c r="G28"/>
  <c r="D28"/>
  <c r="J27"/>
  <c r="J41"/>
  <c r="G27"/>
  <c r="D27"/>
  <c r="D41" s="1"/>
  <c r="I22"/>
  <c r="H22"/>
  <c r="E22"/>
  <c r="J20"/>
  <c r="G20"/>
  <c r="C20"/>
  <c r="B20"/>
  <c r="D20" s="1"/>
  <c r="J19"/>
  <c r="G19"/>
  <c r="C19"/>
  <c r="B19"/>
  <c r="D19" s="1"/>
  <c r="J18"/>
  <c r="G18"/>
  <c r="C18"/>
  <c r="D18" s="1"/>
  <c r="B18"/>
  <c r="J17"/>
  <c r="G17"/>
  <c r="C17"/>
  <c r="D17" s="1"/>
  <c r="B17"/>
  <c r="J16"/>
  <c r="G16"/>
  <c r="C16"/>
  <c r="B16"/>
  <c r="D16" s="1"/>
  <c r="J15"/>
  <c r="G15"/>
  <c r="C15"/>
  <c r="D15" s="1"/>
  <c r="B15"/>
  <c r="J14"/>
  <c r="G14"/>
  <c r="C14"/>
  <c r="D14" s="1"/>
  <c r="B14"/>
  <c r="J13"/>
  <c r="G13"/>
  <c r="C13"/>
  <c r="D13" s="1"/>
  <c r="B13"/>
  <c r="J12"/>
  <c r="G12"/>
  <c r="C12"/>
  <c r="B12"/>
  <c r="D12" s="1"/>
  <c r="J11"/>
  <c r="G11"/>
  <c r="C11"/>
  <c r="B11"/>
  <c r="D11"/>
  <c r="J10"/>
  <c r="G10"/>
  <c r="C10"/>
  <c r="D10" s="1"/>
  <c r="B10"/>
  <c r="J9"/>
  <c r="G9"/>
  <c r="C9"/>
  <c r="D9" s="1"/>
  <c r="B9"/>
  <c r="J8"/>
  <c r="J22"/>
  <c r="I8"/>
  <c r="F8"/>
  <c r="G8" s="1"/>
  <c r="G22" s="1"/>
  <c r="B8"/>
  <c r="B22" s="1"/>
  <c r="L14" i="81"/>
  <c r="K14"/>
  <c r="K15"/>
  <c r="H14"/>
  <c r="H15"/>
  <c r="L15" s="1"/>
  <c r="E176" i="87"/>
  <c r="E179" s="1"/>
  <c r="E169"/>
  <c r="E172" s="1"/>
  <c r="E168"/>
  <c r="D157"/>
  <c r="C157"/>
  <c r="E156"/>
  <c r="E155"/>
  <c r="E154"/>
  <c r="E153"/>
  <c r="E157" s="1"/>
  <c r="E152"/>
  <c r="M26" i="44"/>
  <c r="P10" i="29" s="1"/>
  <c r="S5" i="44"/>
  <c r="V9" i="28" s="1"/>
  <c r="P6" i="44"/>
  <c r="P10"/>
  <c r="S14" i="28" s="1"/>
  <c r="P7" i="44"/>
  <c r="S11" i="28" s="1"/>
  <c r="S25" i="44"/>
  <c r="V9" i="29" s="1"/>
  <c r="S17" i="44"/>
  <c r="V21" i="28" s="1"/>
  <c r="P5" i="44"/>
  <c r="S9" i="28" s="1"/>
  <c r="H26" i="1"/>
  <c r="K86" i="31"/>
  <c r="K84"/>
  <c r="R13" i="28"/>
  <c r="S13"/>
  <c r="R16"/>
  <c r="S16"/>
  <c r="R17"/>
  <c r="S17"/>
  <c r="R18"/>
  <c r="S18"/>
  <c r="R19"/>
  <c r="S19"/>
  <c r="R22"/>
  <c r="S22"/>
  <c r="S10"/>
  <c r="P17" i="43"/>
  <c r="P18"/>
  <c r="G18"/>
  <c r="G23" i="26" s="1"/>
  <c r="G17" i="43"/>
  <c r="G22" i="26" s="1"/>
  <c r="G27" s="1"/>
  <c r="S18" i="43"/>
  <c r="S23" i="26" s="1"/>
  <c r="S17" i="43"/>
  <c r="S22" i="26" s="1"/>
  <c r="S12" i="44"/>
  <c r="V16" i="28" s="1"/>
  <c r="S18" i="44"/>
  <c r="V22" i="28"/>
  <c r="J17" i="44"/>
  <c r="J21" i="28"/>
  <c r="J18" i="44"/>
  <c r="J22" i="28" s="1"/>
  <c r="G17" i="44"/>
  <c r="G21" i="28" s="1"/>
  <c r="G18" i="44"/>
  <c r="G22" i="28" s="1"/>
  <c r="D18" i="44"/>
  <c r="D22" i="28"/>
  <c r="D17" i="44"/>
  <c r="D21" i="28"/>
  <c r="P17" i="44"/>
  <c r="S21" i="28"/>
  <c r="I63" i="9"/>
  <c r="I62"/>
  <c r="I54"/>
  <c r="I53"/>
  <c r="I52"/>
  <c r="I45"/>
  <c r="I44"/>
  <c r="I43"/>
  <c r="J35" i="2" s="1"/>
  <c r="I39" i="9"/>
  <c r="I28"/>
  <c r="I35"/>
  <c r="I36"/>
  <c r="I38" s="1"/>
  <c r="I37"/>
  <c r="I34"/>
  <c r="I25"/>
  <c r="I26"/>
  <c r="I27"/>
  <c r="I24"/>
  <c r="I19"/>
  <c r="I10"/>
  <c r="I11"/>
  <c r="I12"/>
  <c r="I13"/>
  <c r="I9"/>
  <c r="J97" i="2"/>
  <c r="I19" i="7"/>
  <c r="H87" i="3"/>
  <c r="I293" i="6"/>
  <c r="I292"/>
  <c r="I291"/>
  <c r="I290"/>
  <c r="I289"/>
  <c r="I77"/>
  <c r="I76"/>
  <c r="I75"/>
  <c r="I74"/>
  <c r="I73"/>
  <c r="I72"/>
  <c r="I71"/>
  <c r="I70"/>
  <c r="I69"/>
  <c r="I68"/>
  <c r="I67"/>
  <c r="I66"/>
  <c r="I65"/>
  <c r="I64"/>
  <c r="I63"/>
  <c r="I62"/>
  <c r="I159" i="5"/>
  <c r="I158"/>
  <c r="I157"/>
  <c r="I64"/>
  <c r="I186" i="4"/>
  <c r="I185"/>
  <c r="I184"/>
  <c r="I183"/>
  <c r="I181"/>
  <c r="I180"/>
  <c r="I190" s="1"/>
  <c r="I179"/>
  <c r="H54" i="8"/>
  <c r="H195"/>
  <c r="I148" i="5"/>
  <c r="I252" i="6"/>
  <c r="I256"/>
  <c r="I260"/>
  <c r="I264"/>
  <c r="I268"/>
  <c r="I242"/>
  <c r="I284"/>
  <c r="I280"/>
  <c r="I276"/>
  <c r="I38"/>
  <c r="I272"/>
  <c r="I12" i="7"/>
  <c r="I232" i="6"/>
  <c r="I16" i="7"/>
  <c r="I88"/>
  <c r="I101" s="1"/>
  <c r="I62" i="5"/>
  <c r="I45" i="7"/>
  <c r="G45"/>
  <c r="I162" i="4"/>
  <c r="H100" i="8"/>
  <c r="H108" s="1"/>
  <c r="H114"/>
  <c r="H64" i="3" s="1"/>
  <c r="I75" i="7"/>
  <c r="I178" i="6"/>
  <c r="F62" i="31"/>
  <c r="F54"/>
  <c r="F30"/>
  <c r="F24"/>
  <c r="F8"/>
  <c r="F75" s="1"/>
  <c r="F77" s="1"/>
  <c r="L118"/>
  <c r="J80" i="2"/>
  <c r="L108" i="31"/>
  <c r="J94" i="2"/>
  <c r="L98" i="31"/>
  <c r="J76" i="2"/>
  <c r="L82" i="31"/>
  <c r="L8"/>
  <c r="K89"/>
  <c r="D24"/>
  <c r="K26"/>
  <c r="G178" i="8"/>
  <c r="I178" s="1"/>
  <c r="F114"/>
  <c r="G117"/>
  <c r="I117"/>
  <c r="E27" i="31"/>
  <c r="K91"/>
  <c r="G68" i="6"/>
  <c r="H68"/>
  <c r="H42"/>
  <c r="J42"/>
  <c r="G175" i="8"/>
  <c r="G76"/>
  <c r="I76" s="1"/>
  <c r="E46" i="31"/>
  <c r="K73"/>
  <c r="K48"/>
  <c r="H62" i="16"/>
  <c r="E48" i="31"/>
  <c r="D3" i="67"/>
  <c r="F3"/>
  <c r="D4"/>
  <c r="E4"/>
  <c r="F4"/>
  <c r="H4"/>
  <c r="I4" s="1"/>
  <c r="J4" s="1"/>
  <c r="G4"/>
  <c r="D5"/>
  <c r="E5"/>
  <c r="H5"/>
  <c r="I5"/>
  <c r="B6"/>
  <c r="C6"/>
  <c r="L6"/>
  <c r="H12"/>
  <c r="N12"/>
  <c r="H13"/>
  <c r="N13"/>
  <c r="H14"/>
  <c r="N14"/>
  <c r="H15"/>
  <c r="N15"/>
  <c r="D16"/>
  <c r="E16"/>
  <c r="H16"/>
  <c r="F16"/>
  <c r="G16"/>
  <c r="I16"/>
  <c r="J16"/>
  <c r="K16"/>
  <c r="L16"/>
  <c r="M16"/>
  <c r="H17"/>
  <c r="N17"/>
  <c r="H18"/>
  <c r="N18"/>
  <c r="H19"/>
  <c r="N19"/>
  <c r="D20"/>
  <c r="E20"/>
  <c r="F20"/>
  <c r="G20"/>
  <c r="I20"/>
  <c r="J20"/>
  <c r="K20"/>
  <c r="L20"/>
  <c r="M20"/>
  <c r="H21"/>
  <c r="N21"/>
  <c r="H22"/>
  <c r="N22"/>
  <c r="H23"/>
  <c r="N23"/>
  <c r="D24"/>
  <c r="E24"/>
  <c r="F24"/>
  <c r="G24"/>
  <c r="I24"/>
  <c r="J24"/>
  <c r="K24"/>
  <c r="L24"/>
  <c r="M24"/>
  <c r="D26"/>
  <c r="E26"/>
  <c r="F26"/>
  <c r="G26"/>
  <c r="I26"/>
  <c r="J26"/>
  <c r="K26"/>
  <c r="L26"/>
  <c r="M26"/>
  <c r="D28"/>
  <c r="E28"/>
  <c r="F28"/>
  <c r="G28"/>
  <c r="I28"/>
  <c r="J28"/>
  <c r="K28"/>
  <c r="L28"/>
  <c r="M28"/>
  <c r="N10" i="74"/>
  <c r="N11"/>
  <c r="N12"/>
  <c r="N13"/>
  <c r="N14"/>
  <c r="N15"/>
  <c r="B17"/>
  <c r="C17"/>
  <c r="D17"/>
  <c r="E17"/>
  <c r="F17"/>
  <c r="G17"/>
  <c r="H17"/>
  <c r="I17"/>
  <c r="J17"/>
  <c r="K17"/>
  <c r="L17"/>
  <c r="M17"/>
  <c r="N19"/>
  <c r="N20"/>
  <c r="N21"/>
  <c r="N22"/>
  <c r="N23"/>
  <c r="N24"/>
  <c r="N25"/>
  <c r="B26"/>
  <c r="C26"/>
  <c r="D26"/>
  <c r="E26"/>
  <c r="F26"/>
  <c r="G26"/>
  <c r="H26"/>
  <c r="I26"/>
  <c r="J26"/>
  <c r="K26"/>
  <c r="L26"/>
  <c r="M26"/>
  <c r="H8" i="81"/>
  <c r="K8"/>
  <c r="L8" s="1"/>
  <c r="H9"/>
  <c r="K9"/>
  <c r="H10"/>
  <c r="K10"/>
  <c r="L10"/>
  <c r="H11"/>
  <c r="K11"/>
  <c r="L11" s="1"/>
  <c r="L17" s="1"/>
  <c r="L28" s="1"/>
  <c r="H12"/>
  <c r="L12" s="1"/>
  <c r="K12"/>
  <c r="H13"/>
  <c r="L13" s="1"/>
  <c r="K13"/>
  <c r="H16"/>
  <c r="K16"/>
  <c r="F17"/>
  <c r="G17"/>
  <c r="G28"/>
  <c r="I17"/>
  <c r="J17"/>
  <c r="J28" s="1"/>
  <c r="M17"/>
  <c r="N17"/>
  <c r="N28"/>
  <c r="H18"/>
  <c r="K18"/>
  <c r="L18" s="1"/>
  <c r="H19"/>
  <c r="L19" s="1"/>
  <c r="K19"/>
  <c r="H20"/>
  <c r="L20"/>
  <c r="K20"/>
  <c r="H21"/>
  <c r="K21"/>
  <c r="L21"/>
  <c r="H22"/>
  <c r="L22"/>
  <c r="K22"/>
  <c r="H23"/>
  <c r="L23" s="1"/>
  <c r="K23"/>
  <c r="H24"/>
  <c r="L24" s="1"/>
  <c r="K24"/>
  <c r="D25"/>
  <c r="H25"/>
  <c r="K25"/>
  <c r="D26"/>
  <c r="D28"/>
  <c r="H26"/>
  <c r="K26"/>
  <c r="B28"/>
  <c r="C28"/>
  <c r="E28"/>
  <c r="F28"/>
  <c r="I28"/>
  <c r="M28"/>
  <c r="H9" i="71"/>
  <c r="H10"/>
  <c r="E11"/>
  <c r="E14"/>
  <c r="F11"/>
  <c r="E12"/>
  <c r="F12"/>
  <c r="G12"/>
  <c r="E13"/>
  <c r="F13"/>
  <c r="G13"/>
  <c r="G14"/>
  <c r="B18" i="70"/>
  <c r="B19" s="1"/>
  <c r="C18"/>
  <c r="C19" s="1"/>
  <c r="D18"/>
  <c r="D19" s="1"/>
  <c r="B38"/>
  <c r="C38"/>
  <c r="D38"/>
  <c r="B19" i="69"/>
  <c r="B20"/>
  <c r="B37"/>
  <c r="C37"/>
  <c r="B63" i="35"/>
  <c r="B75"/>
  <c r="B80"/>
  <c r="B32" i="48"/>
  <c r="B34" s="1"/>
  <c r="B8" i="31"/>
  <c r="C8"/>
  <c r="D8"/>
  <c r="H8"/>
  <c r="I8"/>
  <c r="J8"/>
  <c r="E9"/>
  <c r="K9"/>
  <c r="E10"/>
  <c r="K10"/>
  <c r="E11"/>
  <c r="K11"/>
  <c r="E12"/>
  <c r="K12"/>
  <c r="E13"/>
  <c r="K13"/>
  <c r="E14"/>
  <c r="K14"/>
  <c r="E15"/>
  <c r="K15"/>
  <c r="E16"/>
  <c r="K16"/>
  <c r="E17"/>
  <c r="K17"/>
  <c r="E18"/>
  <c r="K18"/>
  <c r="E20"/>
  <c r="K19"/>
  <c r="E21"/>
  <c r="K20"/>
  <c r="E22"/>
  <c r="K21"/>
  <c r="E23"/>
  <c r="K22"/>
  <c r="C24"/>
  <c r="E24"/>
  <c r="K23"/>
  <c r="E25"/>
  <c r="K24"/>
  <c r="E26"/>
  <c r="K25"/>
  <c r="E28"/>
  <c r="K27"/>
  <c r="E29"/>
  <c r="K28"/>
  <c r="B30"/>
  <c r="C30"/>
  <c r="K29"/>
  <c r="E31"/>
  <c r="K30"/>
  <c r="E32"/>
  <c r="K31"/>
  <c r="E33"/>
  <c r="K32"/>
  <c r="E34"/>
  <c r="K33"/>
  <c r="E35"/>
  <c r="K34"/>
  <c r="E36"/>
  <c r="K35"/>
  <c r="E37"/>
  <c r="K36"/>
  <c r="E38"/>
  <c r="K37"/>
  <c r="E39"/>
  <c r="K38"/>
  <c r="E40"/>
  <c r="K39"/>
  <c r="E41"/>
  <c r="K40"/>
  <c r="E42"/>
  <c r="K41"/>
  <c r="E43"/>
  <c r="K42"/>
  <c r="E44"/>
  <c r="K43"/>
  <c r="E45"/>
  <c r="K44"/>
  <c r="E47"/>
  <c r="K45"/>
  <c r="E49"/>
  <c r="K46"/>
  <c r="E50"/>
  <c r="K47"/>
  <c r="E51"/>
  <c r="K49"/>
  <c r="E52"/>
  <c r="K50"/>
  <c r="E53"/>
  <c r="K51"/>
  <c r="B54"/>
  <c r="C54"/>
  <c r="D54"/>
  <c r="K52"/>
  <c r="E55"/>
  <c r="K53"/>
  <c r="E56"/>
  <c r="K54"/>
  <c r="E57"/>
  <c r="K55"/>
  <c r="E58"/>
  <c r="K56"/>
  <c r="E59"/>
  <c r="K57"/>
  <c r="E60"/>
  <c r="K58"/>
  <c r="E61"/>
  <c r="K59"/>
  <c r="B62"/>
  <c r="C62"/>
  <c r="D62"/>
  <c r="K60"/>
  <c r="E63"/>
  <c r="K61"/>
  <c r="E64"/>
  <c r="K62"/>
  <c r="E65"/>
  <c r="K63"/>
  <c r="E66"/>
  <c r="K64"/>
  <c r="E67"/>
  <c r="K65"/>
  <c r="E68"/>
  <c r="K66"/>
  <c r="E69"/>
  <c r="K67"/>
  <c r="E70"/>
  <c r="K68"/>
  <c r="C71"/>
  <c r="D71"/>
  <c r="K69"/>
  <c r="E72"/>
  <c r="K70"/>
  <c r="E73"/>
  <c r="K71"/>
  <c r="E74"/>
  <c r="K72"/>
  <c r="K74"/>
  <c r="E76"/>
  <c r="K75"/>
  <c r="K76"/>
  <c r="K77"/>
  <c r="K78"/>
  <c r="K79"/>
  <c r="K80"/>
  <c r="K81"/>
  <c r="H82"/>
  <c r="I82"/>
  <c r="J82"/>
  <c r="K83"/>
  <c r="K87"/>
  <c r="K88"/>
  <c r="K90"/>
  <c r="K92"/>
  <c r="K93"/>
  <c r="K94"/>
  <c r="K95"/>
  <c r="K96"/>
  <c r="K97"/>
  <c r="H98"/>
  <c r="I98"/>
  <c r="J98"/>
  <c r="K99"/>
  <c r="K100"/>
  <c r="K101"/>
  <c r="K102"/>
  <c r="K103"/>
  <c r="K104"/>
  <c r="K105"/>
  <c r="H106"/>
  <c r="K106"/>
  <c r="K107"/>
  <c r="H108"/>
  <c r="I108"/>
  <c r="J108"/>
  <c r="K109"/>
  <c r="K110"/>
  <c r="H111"/>
  <c r="K111"/>
  <c r="K112"/>
  <c r="K113"/>
  <c r="H114"/>
  <c r="K114"/>
  <c r="K115"/>
  <c r="K116"/>
  <c r="K117"/>
  <c r="H118"/>
  <c r="I118"/>
  <c r="J118"/>
  <c r="K119"/>
  <c r="K120"/>
  <c r="K121"/>
  <c r="K122"/>
  <c r="E7" i="30"/>
  <c r="K7"/>
  <c r="K20" s="1"/>
  <c r="K22" s="1"/>
  <c r="E8"/>
  <c r="K8"/>
  <c r="E9"/>
  <c r="K9"/>
  <c r="E10"/>
  <c r="K10"/>
  <c r="E11"/>
  <c r="K11"/>
  <c r="E12"/>
  <c r="K12"/>
  <c r="E13"/>
  <c r="K13"/>
  <c r="E14"/>
  <c r="K14"/>
  <c r="E15"/>
  <c r="K15"/>
  <c r="E16"/>
  <c r="K16"/>
  <c r="E17"/>
  <c r="K17"/>
  <c r="E18"/>
  <c r="K18"/>
  <c r="E19"/>
  <c r="K19"/>
  <c r="B20"/>
  <c r="B22"/>
  <c r="C20"/>
  <c r="D20"/>
  <c r="D22" s="1"/>
  <c r="F20"/>
  <c r="F22" s="1"/>
  <c r="H20"/>
  <c r="H22" s="1"/>
  <c r="I20"/>
  <c r="I22" s="1"/>
  <c r="J20"/>
  <c r="J22" s="1"/>
  <c r="L20"/>
  <c r="E21"/>
  <c r="K21"/>
  <c r="C22"/>
  <c r="L22"/>
  <c r="B5" i="43"/>
  <c r="B10" i="26" s="1"/>
  <c r="D5" i="43"/>
  <c r="E5"/>
  <c r="G5"/>
  <c r="P5"/>
  <c r="Q5"/>
  <c r="S5"/>
  <c r="E6"/>
  <c r="G6"/>
  <c r="K6"/>
  <c r="M6"/>
  <c r="M11" i="26"/>
  <c r="N6" i="43"/>
  <c r="P6"/>
  <c r="P11" i="26" s="1"/>
  <c r="Q6" i="43"/>
  <c r="S6"/>
  <c r="E7"/>
  <c r="G7"/>
  <c r="K7"/>
  <c r="M7"/>
  <c r="M12" i="26" s="1"/>
  <c r="N7" i="43"/>
  <c r="P7"/>
  <c r="P12" i="26"/>
  <c r="Q7" i="43"/>
  <c r="S7"/>
  <c r="E8"/>
  <c r="G8"/>
  <c r="G13" i="26" s="1"/>
  <c r="K8" i="43"/>
  <c r="M8"/>
  <c r="N8"/>
  <c r="P8"/>
  <c r="P13" i="26" s="1"/>
  <c r="Q8" i="43"/>
  <c r="S8"/>
  <c r="E9"/>
  <c r="G9"/>
  <c r="G14" i="26" s="1"/>
  <c r="K9" i="43"/>
  <c r="N9"/>
  <c r="P9"/>
  <c r="Q9"/>
  <c r="S9"/>
  <c r="E10"/>
  <c r="G10"/>
  <c r="K10"/>
  <c r="M10"/>
  <c r="N10"/>
  <c r="P10"/>
  <c r="Q10"/>
  <c r="Q15" i="26" s="1"/>
  <c r="S10" i="43"/>
  <c r="E11"/>
  <c r="G11"/>
  <c r="K11"/>
  <c r="M11"/>
  <c r="N11"/>
  <c r="N16" i="26" s="1"/>
  <c r="P11" i="43"/>
  <c r="P16" i="26" s="1"/>
  <c r="Q11" i="43"/>
  <c r="Q16" i="26" s="1"/>
  <c r="S11" i="43"/>
  <c r="E12"/>
  <c r="G12"/>
  <c r="K12"/>
  <c r="K17" i="26"/>
  <c r="N12" i="43"/>
  <c r="Q12"/>
  <c r="Q17" i="26" s="1"/>
  <c r="S12" i="43"/>
  <c r="E13"/>
  <c r="E18" i="26" s="1"/>
  <c r="K13" i="43"/>
  <c r="N13"/>
  <c r="N18" i="26" s="1"/>
  <c r="Q13" i="43"/>
  <c r="S13"/>
  <c r="S18" i="26" s="1"/>
  <c r="Q14" i="43"/>
  <c r="S14"/>
  <c r="T15"/>
  <c r="U15"/>
  <c r="U20" i="26" s="1"/>
  <c r="V15" i="43"/>
  <c r="E16"/>
  <c r="E21" i="26" s="1"/>
  <c r="G16" i="43"/>
  <c r="G21" i="26" s="1"/>
  <c r="K16" i="43"/>
  <c r="K21" i="26" s="1"/>
  <c r="M16" i="43"/>
  <c r="N16"/>
  <c r="N21" i="26" s="1"/>
  <c r="P16" i="43"/>
  <c r="Q16"/>
  <c r="Q21" i="26"/>
  <c r="S16" i="43"/>
  <c r="S21" i="26" s="1"/>
  <c r="E17" i="43"/>
  <c r="E22" i="26" s="1"/>
  <c r="K17" i="43"/>
  <c r="N17"/>
  <c r="N22" i="26" s="1"/>
  <c r="E18" i="43"/>
  <c r="E23" i="26"/>
  <c r="K18" i="43"/>
  <c r="K23" i="26" s="1"/>
  <c r="N18" i="43"/>
  <c r="N23" i="26" s="1"/>
  <c r="E19" i="43"/>
  <c r="E24" i="26"/>
  <c r="G19" i="43"/>
  <c r="G24" i="26" s="1"/>
  <c r="K19" i="43"/>
  <c r="K24" i="26" s="1"/>
  <c r="M19" i="43"/>
  <c r="N19"/>
  <c r="N24" i="26" s="1"/>
  <c r="P19" i="43"/>
  <c r="P24" i="26" s="1"/>
  <c r="Q19" i="43"/>
  <c r="Q24" i="26" s="1"/>
  <c r="S19" i="43"/>
  <c r="E20"/>
  <c r="E25" i="26" s="1"/>
  <c r="G20" i="43"/>
  <c r="K20"/>
  <c r="K25" i="26" s="1"/>
  <c r="M20" i="43"/>
  <c r="N20"/>
  <c r="N25" i="26" s="1"/>
  <c r="P20" i="43"/>
  <c r="P25" i="26" s="1"/>
  <c r="Q20" i="43"/>
  <c r="Q25" i="26" s="1"/>
  <c r="S20" i="43"/>
  <c r="E21"/>
  <c r="E26" i="26" s="1"/>
  <c r="G21" i="43"/>
  <c r="K21"/>
  <c r="K26" i="26" s="1"/>
  <c r="N21" i="43"/>
  <c r="P21"/>
  <c r="P26" i="26" s="1"/>
  <c r="Q21" i="43"/>
  <c r="Q26" i="26" s="1"/>
  <c r="S21" i="43"/>
  <c r="E24"/>
  <c r="G24"/>
  <c r="J24"/>
  <c r="M12" i="27" s="1"/>
  <c r="K24" i="43"/>
  <c r="N24"/>
  <c r="P24"/>
  <c r="P12" i="27" s="1"/>
  <c r="Q24" i="43"/>
  <c r="S24"/>
  <c r="E25"/>
  <c r="G25"/>
  <c r="G13" i="27" s="1"/>
  <c r="K25" i="43"/>
  <c r="M25"/>
  <c r="N25"/>
  <c r="P25"/>
  <c r="P13" i="27" s="1"/>
  <c r="Q25" i="43"/>
  <c r="S25"/>
  <c r="S13" i="27" s="1"/>
  <c r="T26" i="43"/>
  <c r="T14" i="27" s="1"/>
  <c r="U26" i="43"/>
  <c r="V26"/>
  <c r="U31"/>
  <c r="V31"/>
  <c r="B5" i="44"/>
  <c r="D5"/>
  <c r="E5"/>
  <c r="G5"/>
  <c r="H5"/>
  <c r="J5"/>
  <c r="Q5"/>
  <c r="T9" i="28"/>
  <c r="B6" i="44"/>
  <c r="D6"/>
  <c r="E6"/>
  <c r="G6"/>
  <c r="H6"/>
  <c r="H10" i="28"/>
  <c r="J6" i="44"/>
  <c r="K6"/>
  <c r="K10" i="28" s="1"/>
  <c r="N6" i="44"/>
  <c r="Q6"/>
  <c r="S6"/>
  <c r="V10" i="28"/>
  <c r="B7" i="44"/>
  <c r="D7"/>
  <c r="D11" i="28" s="1"/>
  <c r="E7" i="44"/>
  <c r="G7"/>
  <c r="G11" i="28"/>
  <c r="H7" i="44"/>
  <c r="J7"/>
  <c r="J11" i="28" s="1"/>
  <c r="K7" i="44"/>
  <c r="L7"/>
  <c r="N7"/>
  <c r="Q7"/>
  <c r="S7"/>
  <c r="V11" i="28" s="1"/>
  <c r="B8" i="44"/>
  <c r="B12" i="28" s="1"/>
  <c r="D8" i="44"/>
  <c r="E8"/>
  <c r="E12" i="28" s="1"/>
  <c r="G8" i="44"/>
  <c r="G12" i="28" s="1"/>
  <c r="H8" i="44"/>
  <c r="H12" i="28" s="1"/>
  <c r="J8" i="44"/>
  <c r="K8"/>
  <c r="K12" i="28" s="1"/>
  <c r="L8" i="44"/>
  <c r="N8"/>
  <c r="Q11" i="28"/>
  <c r="P8" i="44"/>
  <c r="S12" i="28" s="1"/>
  <c r="Q8" i="44"/>
  <c r="T12" i="28" s="1"/>
  <c r="S8" i="44"/>
  <c r="V12" i="28" s="1"/>
  <c r="B9" i="44"/>
  <c r="D9"/>
  <c r="D13" i="28" s="1"/>
  <c r="E9" i="44"/>
  <c r="G9"/>
  <c r="G13" i="28" s="1"/>
  <c r="H9" i="44"/>
  <c r="T9" s="1"/>
  <c r="W13" i="28" s="1"/>
  <c r="J9" i="44"/>
  <c r="K9"/>
  <c r="L9"/>
  <c r="L13" i="28"/>
  <c r="N9" i="44"/>
  <c r="Q9"/>
  <c r="S9"/>
  <c r="B10"/>
  <c r="B14" i="28" s="1"/>
  <c r="D10" i="44"/>
  <c r="E10"/>
  <c r="E14" i="28" s="1"/>
  <c r="G10" i="44"/>
  <c r="G14" i="28"/>
  <c r="H10" i="44"/>
  <c r="H14" i="28" s="1"/>
  <c r="J10" i="44"/>
  <c r="J14" i="28" s="1"/>
  <c r="K10" i="44"/>
  <c r="L10"/>
  <c r="N10"/>
  <c r="Q10"/>
  <c r="S10"/>
  <c r="V14" i="28"/>
  <c r="B11" i="44"/>
  <c r="D11"/>
  <c r="D15" i="28" s="1"/>
  <c r="E11" i="44"/>
  <c r="G11"/>
  <c r="H11"/>
  <c r="H15" i="28" s="1"/>
  <c r="J11" i="44"/>
  <c r="K11"/>
  <c r="L11"/>
  <c r="N11"/>
  <c r="Q20" i="28" s="1"/>
  <c r="P11" i="44"/>
  <c r="S15" i="28" s="1"/>
  <c r="Q11" i="44"/>
  <c r="S11"/>
  <c r="V15" i="28" s="1"/>
  <c r="B12" i="44"/>
  <c r="D12"/>
  <c r="E12"/>
  <c r="E16" i="28" s="1"/>
  <c r="G12" i="44"/>
  <c r="H12"/>
  <c r="H16" i="28"/>
  <c r="J12" i="44"/>
  <c r="J16" i="28" s="1"/>
  <c r="K12" i="44"/>
  <c r="K16" i="28" s="1"/>
  <c r="N12" i="44"/>
  <c r="Q12"/>
  <c r="T16" i="28" s="1"/>
  <c r="B13" i="44"/>
  <c r="B17" i="28" s="1"/>
  <c r="E13" i="44"/>
  <c r="E17" i="28" s="1"/>
  <c r="H13" i="44"/>
  <c r="H17" i="28" s="1"/>
  <c r="J13" i="44"/>
  <c r="K13"/>
  <c r="K17" i="28" s="1"/>
  <c r="N13" i="44"/>
  <c r="Q13"/>
  <c r="T17" i="28" s="1"/>
  <c r="V13" i="44"/>
  <c r="Y17" i="28" s="1"/>
  <c r="B14" i="44"/>
  <c r="D14"/>
  <c r="V14" s="1"/>
  <c r="Y18" i="28" s="1"/>
  <c r="E14" i="44"/>
  <c r="G14"/>
  <c r="H14"/>
  <c r="H18" i="28" s="1"/>
  <c r="J14" i="44"/>
  <c r="Q14"/>
  <c r="T18" i="28" s="1"/>
  <c r="T15" i="44"/>
  <c r="W19" i="28" s="1"/>
  <c r="U15" i="44"/>
  <c r="X19" i="28" s="1"/>
  <c r="V15" i="44"/>
  <c r="B16"/>
  <c r="D16"/>
  <c r="E16"/>
  <c r="E20" i="28" s="1"/>
  <c r="G16" i="44"/>
  <c r="G20" i="28" s="1"/>
  <c r="H16" i="44"/>
  <c r="H20" i="28" s="1"/>
  <c r="J16" i="44"/>
  <c r="K16"/>
  <c r="K20" i="28" s="1"/>
  <c r="L16" i="44"/>
  <c r="N16"/>
  <c r="Q12" i="28"/>
  <c r="P16" i="44"/>
  <c r="S20" i="28" s="1"/>
  <c r="Q16" i="44"/>
  <c r="S16"/>
  <c r="V20" i="28" s="1"/>
  <c r="B17" i="44"/>
  <c r="E17"/>
  <c r="E21" i="28"/>
  <c r="H17" i="44"/>
  <c r="Q17"/>
  <c r="T21" i="28" s="1"/>
  <c r="V17" i="44"/>
  <c r="Y21" i="28" s="1"/>
  <c r="B18" i="44"/>
  <c r="T18" s="1"/>
  <c r="W22" i="28" s="1"/>
  <c r="E18" i="44"/>
  <c r="H18"/>
  <c r="Q18"/>
  <c r="T22" i="28" s="1"/>
  <c r="V18" i="44"/>
  <c r="Y22" i="28" s="1"/>
  <c r="B19" i="44"/>
  <c r="B23" i="28" s="1"/>
  <c r="D19" i="44"/>
  <c r="D23" i="28" s="1"/>
  <c r="E19" i="44"/>
  <c r="G19"/>
  <c r="G23" i="28" s="1"/>
  <c r="H19" i="44"/>
  <c r="H23" i="28" s="1"/>
  <c r="J19" i="44"/>
  <c r="J23" i="28" s="1"/>
  <c r="K19" i="44"/>
  <c r="L19"/>
  <c r="N19"/>
  <c r="P19"/>
  <c r="S23" i="28" s="1"/>
  <c r="Q19" i="44"/>
  <c r="T23" i="28"/>
  <c r="S19" i="44"/>
  <c r="V23" i="28" s="1"/>
  <c r="B20" i="44"/>
  <c r="B24" i="28"/>
  <c r="D20" i="44"/>
  <c r="D24" i="28" s="1"/>
  <c r="E20" i="44"/>
  <c r="E24" i="28" s="1"/>
  <c r="G20" i="44"/>
  <c r="G24" i="28" s="1"/>
  <c r="H20" i="44"/>
  <c r="H24" i="28" s="1"/>
  <c r="J20" i="44"/>
  <c r="J24" i="28" s="1"/>
  <c r="K20" i="44"/>
  <c r="L20"/>
  <c r="L24" i="28" s="1"/>
  <c r="N20" i="44"/>
  <c r="Q24" i="28" s="1"/>
  <c r="P20" i="44"/>
  <c r="Q20"/>
  <c r="T24" i="28" s="1"/>
  <c r="S20" i="44"/>
  <c r="V24" i="28" s="1"/>
  <c r="V26" s="1"/>
  <c r="B21" i="44"/>
  <c r="D21"/>
  <c r="D25" i="28" s="1"/>
  <c r="E21" i="44"/>
  <c r="G21"/>
  <c r="H21"/>
  <c r="H25" i="28" s="1"/>
  <c r="J21" i="44"/>
  <c r="J25" i="28" s="1"/>
  <c r="Q21" i="44"/>
  <c r="T25" i="28" s="1"/>
  <c r="S21" i="44"/>
  <c r="V25" i="28"/>
  <c r="B25" i="44"/>
  <c r="B9" i="29" s="1"/>
  <c r="D25" i="44"/>
  <c r="E25"/>
  <c r="G25"/>
  <c r="G9" i="29" s="1"/>
  <c r="H25" i="44"/>
  <c r="H9" i="29" s="1"/>
  <c r="J25" i="44"/>
  <c r="J9" i="29" s="1"/>
  <c r="K25" i="44"/>
  <c r="K9" i="29"/>
  <c r="M25" i="44"/>
  <c r="M9" i="29" s="1"/>
  <c r="Q25" i="44"/>
  <c r="B26"/>
  <c r="D26"/>
  <c r="D10" i="29"/>
  <c r="E26" i="44"/>
  <c r="E10" i="29" s="1"/>
  <c r="G26" i="44"/>
  <c r="G10" i="29"/>
  <c r="H26" i="44"/>
  <c r="H10" i="29" s="1"/>
  <c r="J26" i="44"/>
  <c r="J10" i="29" s="1"/>
  <c r="K26" i="44"/>
  <c r="N10" i="29" s="1"/>
  <c r="N12" s="1"/>
  <c r="N17" s="1"/>
  <c r="N26" i="44"/>
  <c r="Q10" i="29" s="1"/>
  <c r="P26" i="44"/>
  <c r="Q26"/>
  <c r="R26"/>
  <c r="U10" i="29" s="1"/>
  <c r="S26" i="44"/>
  <c r="V10" i="29" s="1"/>
  <c r="T27" i="44"/>
  <c r="U27"/>
  <c r="V27"/>
  <c r="Q9" i="29"/>
  <c r="R9"/>
  <c r="S9"/>
  <c r="T9"/>
  <c r="T10"/>
  <c r="B11"/>
  <c r="C11"/>
  <c r="D11"/>
  <c r="E11"/>
  <c r="F11"/>
  <c r="G11"/>
  <c r="H11"/>
  <c r="I11"/>
  <c r="J11"/>
  <c r="K11"/>
  <c r="L11"/>
  <c r="M11"/>
  <c r="Q11"/>
  <c r="R11"/>
  <c r="S11"/>
  <c r="T11"/>
  <c r="U11"/>
  <c r="V11"/>
  <c r="D14"/>
  <c r="G14"/>
  <c r="J14"/>
  <c r="M14"/>
  <c r="S14"/>
  <c r="V14"/>
  <c r="Y14"/>
  <c r="B9" i="28"/>
  <c r="D9"/>
  <c r="E9"/>
  <c r="H9"/>
  <c r="J9"/>
  <c r="K9"/>
  <c r="L9"/>
  <c r="M9"/>
  <c r="Q9"/>
  <c r="B10"/>
  <c r="E10"/>
  <c r="L10"/>
  <c r="E11"/>
  <c r="H11"/>
  <c r="T11"/>
  <c r="D12"/>
  <c r="J12"/>
  <c r="L12"/>
  <c r="B13"/>
  <c r="H13"/>
  <c r="K13"/>
  <c r="T13"/>
  <c r="D14"/>
  <c r="K14"/>
  <c r="L14"/>
  <c r="T14"/>
  <c r="B15"/>
  <c r="E15"/>
  <c r="G15"/>
  <c r="J15"/>
  <c r="K15"/>
  <c r="L15"/>
  <c r="T15"/>
  <c r="B16"/>
  <c r="D16"/>
  <c r="G16"/>
  <c r="L16"/>
  <c r="J17"/>
  <c r="L17"/>
  <c r="U17"/>
  <c r="B18"/>
  <c r="D18"/>
  <c r="E18"/>
  <c r="G18"/>
  <c r="J18"/>
  <c r="L18"/>
  <c r="U18"/>
  <c r="C19"/>
  <c r="D19"/>
  <c r="F19"/>
  <c r="G19"/>
  <c r="I19"/>
  <c r="J19"/>
  <c r="L19"/>
  <c r="T19"/>
  <c r="U19"/>
  <c r="Y19"/>
  <c r="D20"/>
  <c r="J20"/>
  <c r="L20"/>
  <c r="T20"/>
  <c r="B21"/>
  <c r="B22"/>
  <c r="H22"/>
  <c r="E23"/>
  <c r="L23"/>
  <c r="S24"/>
  <c r="L25"/>
  <c r="W28"/>
  <c r="Y28"/>
  <c r="E12" i="27"/>
  <c r="G12"/>
  <c r="K12"/>
  <c r="N12"/>
  <c r="Q12"/>
  <c r="S12"/>
  <c r="E13"/>
  <c r="K13"/>
  <c r="M13"/>
  <c r="N13"/>
  <c r="Q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U14"/>
  <c r="V14"/>
  <c r="D18"/>
  <c r="G18"/>
  <c r="J18"/>
  <c r="M18"/>
  <c r="P18"/>
  <c r="S18"/>
  <c r="V18"/>
  <c r="D10" i="26"/>
  <c r="G10"/>
  <c r="H10"/>
  <c r="I10"/>
  <c r="J10"/>
  <c r="K10"/>
  <c r="L10"/>
  <c r="M10"/>
  <c r="N10"/>
  <c r="P10"/>
  <c r="Q10"/>
  <c r="S10"/>
  <c r="E11"/>
  <c r="G11"/>
  <c r="Q11"/>
  <c r="E12"/>
  <c r="G12"/>
  <c r="K12"/>
  <c r="N12"/>
  <c r="Q12"/>
  <c r="S12"/>
  <c r="E13"/>
  <c r="K13"/>
  <c r="M13"/>
  <c r="N13"/>
  <c r="Q13"/>
  <c r="S13"/>
  <c r="E14"/>
  <c r="K14"/>
  <c r="N14"/>
  <c r="P14"/>
  <c r="S14"/>
  <c r="E15"/>
  <c r="G15"/>
  <c r="M15"/>
  <c r="N15"/>
  <c r="P15"/>
  <c r="S15"/>
  <c r="E16"/>
  <c r="G16"/>
  <c r="M16"/>
  <c r="S16"/>
  <c r="G17"/>
  <c r="N17"/>
  <c r="O17"/>
  <c r="P17"/>
  <c r="S17"/>
  <c r="F18"/>
  <c r="G18"/>
  <c r="O18"/>
  <c r="P18"/>
  <c r="Q18"/>
  <c r="G19"/>
  <c r="O19"/>
  <c r="P19"/>
  <c r="Q19"/>
  <c r="S19"/>
  <c r="C20"/>
  <c r="D20"/>
  <c r="F20"/>
  <c r="G20"/>
  <c r="O20"/>
  <c r="P20"/>
  <c r="R20"/>
  <c r="S20"/>
  <c r="V20"/>
  <c r="M21"/>
  <c r="P21"/>
  <c r="K22"/>
  <c r="Q22"/>
  <c r="Q23"/>
  <c r="M24"/>
  <c r="S24"/>
  <c r="G25"/>
  <c r="M25"/>
  <c r="S25"/>
  <c r="G26"/>
  <c r="N26"/>
  <c r="S26"/>
  <c r="T31"/>
  <c r="U31"/>
  <c r="V31"/>
  <c r="H9" i="86"/>
  <c r="H10"/>
  <c r="H11"/>
  <c r="H12"/>
  <c r="H13"/>
  <c r="D14"/>
  <c r="E14"/>
  <c r="E16"/>
  <c r="B18" i="43"/>
  <c r="F14" i="86"/>
  <c r="G14"/>
  <c r="I14"/>
  <c r="J14"/>
  <c r="J16" s="1"/>
  <c r="J49" s="1"/>
  <c r="K14"/>
  <c r="K16" s="1"/>
  <c r="L14"/>
  <c r="H15"/>
  <c r="D16"/>
  <c r="F16"/>
  <c r="G16"/>
  <c r="I16"/>
  <c r="D18" i="43"/>
  <c r="L16" i="86"/>
  <c r="H17"/>
  <c r="H18"/>
  <c r="H19"/>
  <c r="H20"/>
  <c r="H21"/>
  <c r="D22"/>
  <c r="E22"/>
  <c r="H18" i="43"/>
  <c r="F22" i="86"/>
  <c r="G22"/>
  <c r="I22"/>
  <c r="J22"/>
  <c r="K22"/>
  <c r="L22"/>
  <c r="H23"/>
  <c r="H24"/>
  <c r="R18" i="43"/>
  <c r="R23" i="26" s="1"/>
  <c r="H25" i="86"/>
  <c r="H26"/>
  <c r="H27"/>
  <c r="F18" i="43" s="1"/>
  <c r="F23" i="26" s="1"/>
  <c r="H28" i="86"/>
  <c r="L18" i="43"/>
  <c r="L23" i="26"/>
  <c r="D29" i="86"/>
  <c r="E29"/>
  <c r="F29"/>
  <c r="G29"/>
  <c r="I29"/>
  <c r="J29"/>
  <c r="K29"/>
  <c r="L29"/>
  <c r="H30"/>
  <c r="E33"/>
  <c r="H34"/>
  <c r="H35"/>
  <c r="H36"/>
  <c r="H37"/>
  <c r="E38"/>
  <c r="F38"/>
  <c r="H38" s="1"/>
  <c r="G38"/>
  <c r="I38"/>
  <c r="H39"/>
  <c r="E40"/>
  <c r="G40"/>
  <c r="G42"/>
  <c r="I40"/>
  <c r="I42" s="1"/>
  <c r="I47" s="1"/>
  <c r="I49" s="1"/>
  <c r="H41"/>
  <c r="E42"/>
  <c r="H43"/>
  <c r="H44"/>
  <c r="O18" i="43"/>
  <c r="O23" i="26"/>
  <c r="H45" i="86"/>
  <c r="E46"/>
  <c r="F46"/>
  <c r="G46"/>
  <c r="I46"/>
  <c r="J46"/>
  <c r="J47"/>
  <c r="K46"/>
  <c r="K47" s="1"/>
  <c r="L46"/>
  <c r="L47"/>
  <c r="D47"/>
  <c r="D51"/>
  <c r="E51"/>
  <c r="E68" s="1"/>
  <c r="F51"/>
  <c r="G51"/>
  <c r="I51"/>
  <c r="J51"/>
  <c r="K51"/>
  <c r="L51"/>
  <c r="H52"/>
  <c r="C18" i="44" s="1"/>
  <c r="C22" i="28" s="1"/>
  <c r="H53" i="86"/>
  <c r="F18" i="44"/>
  <c r="H54" i="86"/>
  <c r="I18" i="44" s="1"/>
  <c r="I22" i="28" s="1"/>
  <c r="D55" i="86"/>
  <c r="D68" s="1"/>
  <c r="E55"/>
  <c r="F55"/>
  <c r="G55"/>
  <c r="J55"/>
  <c r="K55"/>
  <c r="L55"/>
  <c r="H56"/>
  <c r="H57"/>
  <c r="H58"/>
  <c r="H55"/>
  <c r="D61"/>
  <c r="E61"/>
  <c r="F61"/>
  <c r="G61"/>
  <c r="I61"/>
  <c r="I55"/>
  <c r="J61"/>
  <c r="K61"/>
  <c r="L61"/>
  <c r="H62"/>
  <c r="R18" i="44"/>
  <c r="U22" i="28" s="1"/>
  <c r="H64" i="86"/>
  <c r="H61" s="1"/>
  <c r="E65"/>
  <c r="F65"/>
  <c r="G65"/>
  <c r="H65"/>
  <c r="I65"/>
  <c r="J65"/>
  <c r="K65"/>
  <c r="L65"/>
  <c r="H9" i="85"/>
  <c r="H10"/>
  <c r="H14"/>
  <c r="H11"/>
  <c r="H12"/>
  <c r="H13"/>
  <c r="D14"/>
  <c r="D16" s="1"/>
  <c r="D49" s="1"/>
  <c r="E14"/>
  <c r="E16"/>
  <c r="F14"/>
  <c r="F16" s="1"/>
  <c r="G14"/>
  <c r="G16"/>
  <c r="I14"/>
  <c r="I16" s="1"/>
  <c r="D17" i="43" s="1"/>
  <c r="J14" i="85"/>
  <c r="J16" s="1"/>
  <c r="K14"/>
  <c r="K16" s="1"/>
  <c r="K49" s="1"/>
  <c r="L14"/>
  <c r="L16" s="1"/>
  <c r="L49" s="1"/>
  <c r="H15"/>
  <c r="H17"/>
  <c r="H18"/>
  <c r="H19"/>
  <c r="H20"/>
  <c r="H21"/>
  <c r="D22"/>
  <c r="E22"/>
  <c r="H17" i="43"/>
  <c r="F22" i="85"/>
  <c r="G22"/>
  <c r="I22"/>
  <c r="J22"/>
  <c r="K22"/>
  <c r="L22"/>
  <c r="H23"/>
  <c r="H24"/>
  <c r="R17" i="43"/>
  <c r="R22" i="26" s="1"/>
  <c r="H25" i="85"/>
  <c r="H26"/>
  <c r="H27"/>
  <c r="F17" i="43" s="1"/>
  <c r="F22" i="26" s="1"/>
  <c r="H28" i="85"/>
  <c r="L17" i="43"/>
  <c r="L22" i="26"/>
  <c r="D29" i="85"/>
  <c r="E29"/>
  <c r="F29"/>
  <c r="G29"/>
  <c r="I29"/>
  <c r="J29"/>
  <c r="K29"/>
  <c r="L29"/>
  <c r="H30"/>
  <c r="E33"/>
  <c r="H34"/>
  <c r="H35"/>
  <c r="H36"/>
  <c r="H37"/>
  <c r="E38"/>
  <c r="E40"/>
  <c r="E42" s="1"/>
  <c r="E47" s="1"/>
  <c r="E49" s="1"/>
  <c r="E71" s="1"/>
  <c r="F38"/>
  <c r="F40"/>
  <c r="F42" s="1"/>
  <c r="F47" s="1"/>
  <c r="G38"/>
  <c r="I38"/>
  <c r="I40" s="1"/>
  <c r="I42" s="1"/>
  <c r="I47" s="1"/>
  <c r="I49" s="1"/>
  <c r="H39"/>
  <c r="H41"/>
  <c r="H43"/>
  <c r="H44"/>
  <c r="H46" s="1"/>
  <c r="O17" i="43"/>
  <c r="O22" i="26" s="1"/>
  <c r="H45" i="85"/>
  <c r="E46"/>
  <c r="F46"/>
  <c r="G46"/>
  <c r="I46"/>
  <c r="J46"/>
  <c r="J47"/>
  <c r="K46"/>
  <c r="L46"/>
  <c r="L47"/>
  <c r="D47"/>
  <c r="K47"/>
  <c r="D51"/>
  <c r="E51"/>
  <c r="F51"/>
  <c r="G51"/>
  <c r="I51"/>
  <c r="J51"/>
  <c r="K51"/>
  <c r="K68" s="1"/>
  <c r="L51"/>
  <c r="H52"/>
  <c r="C17" i="44"/>
  <c r="H53" i="85"/>
  <c r="F17" i="44" s="1"/>
  <c r="F21" i="28" s="1"/>
  <c r="H54" i="85"/>
  <c r="I17" i="44"/>
  <c r="I21" i="28" s="1"/>
  <c r="D55" i="85"/>
  <c r="D68" s="1"/>
  <c r="E55"/>
  <c r="F55"/>
  <c r="G55"/>
  <c r="J55"/>
  <c r="K55"/>
  <c r="L55"/>
  <c r="H56"/>
  <c r="H55" s="1"/>
  <c r="H57"/>
  <c r="H58"/>
  <c r="D61"/>
  <c r="E61"/>
  <c r="F61"/>
  <c r="G61"/>
  <c r="I61"/>
  <c r="I55"/>
  <c r="J61"/>
  <c r="K61"/>
  <c r="L61"/>
  <c r="H62"/>
  <c r="R17" i="44"/>
  <c r="U21" i="28" s="1"/>
  <c r="H64" i="85"/>
  <c r="O17" i="44" s="1"/>
  <c r="R21" i="28" s="1"/>
  <c r="E65" i="85"/>
  <c r="F65"/>
  <c r="G65"/>
  <c r="H65"/>
  <c r="I65"/>
  <c r="J65"/>
  <c r="K65"/>
  <c r="L65"/>
  <c r="H9" i="58"/>
  <c r="H10"/>
  <c r="H11"/>
  <c r="H12"/>
  <c r="H13"/>
  <c r="D14"/>
  <c r="D16" s="1"/>
  <c r="E14"/>
  <c r="E16" s="1"/>
  <c r="F14"/>
  <c r="F16" s="1"/>
  <c r="F49" s="1"/>
  <c r="G14"/>
  <c r="G16" s="1"/>
  <c r="I14"/>
  <c r="I16" s="1"/>
  <c r="J14"/>
  <c r="J16" s="1"/>
  <c r="K14"/>
  <c r="K16" s="1"/>
  <c r="K49" s="1"/>
  <c r="L14"/>
  <c r="L16"/>
  <c r="H15"/>
  <c r="H17"/>
  <c r="H18"/>
  <c r="H19"/>
  <c r="H22"/>
  <c r="H20"/>
  <c r="H21"/>
  <c r="D22"/>
  <c r="E22"/>
  <c r="F22"/>
  <c r="G22"/>
  <c r="I22"/>
  <c r="J22"/>
  <c r="K22"/>
  <c r="L22"/>
  <c r="H23"/>
  <c r="H24"/>
  <c r="R5" i="43" s="1"/>
  <c r="H25" i="58"/>
  <c r="H26"/>
  <c r="H27"/>
  <c r="F5" i="43" s="1"/>
  <c r="H28" i="58"/>
  <c r="D29"/>
  <c r="E29"/>
  <c r="F29"/>
  <c r="G29"/>
  <c r="I29"/>
  <c r="J29"/>
  <c r="K29"/>
  <c r="L29"/>
  <c r="H30"/>
  <c r="E33"/>
  <c r="H34"/>
  <c r="H35"/>
  <c r="H36"/>
  <c r="H37"/>
  <c r="E38"/>
  <c r="E40" s="1"/>
  <c r="E42" s="1"/>
  <c r="F38"/>
  <c r="G38"/>
  <c r="G40" s="1"/>
  <c r="I38"/>
  <c r="I40"/>
  <c r="I42" s="1"/>
  <c r="I47" s="1"/>
  <c r="H39"/>
  <c r="H41"/>
  <c r="H43"/>
  <c r="H44"/>
  <c r="O5" i="43" s="1"/>
  <c r="H45" i="58"/>
  <c r="E46"/>
  <c r="F46"/>
  <c r="G46"/>
  <c r="H46"/>
  <c r="I46"/>
  <c r="J46"/>
  <c r="J47" s="1"/>
  <c r="K46"/>
  <c r="K47" s="1"/>
  <c r="L46"/>
  <c r="L47" s="1"/>
  <c r="D47"/>
  <c r="D51"/>
  <c r="E51"/>
  <c r="F51"/>
  <c r="G51"/>
  <c r="I51"/>
  <c r="J51"/>
  <c r="K51"/>
  <c r="L51"/>
  <c r="H52"/>
  <c r="C5" i="44"/>
  <c r="H53" i="58"/>
  <c r="F5" i="44"/>
  <c r="H54" i="58"/>
  <c r="I5" i="44"/>
  <c r="I9" i="28" s="1"/>
  <c r="D55" i="58"/>
  <c r="E55"/>
  <c r="F55"/>
  <c r="G55"/>
  <c r="J55"/>
  <c r="K55"/>
  <c r="L55"/>
  <c r="H56"/>
  <c r="H57"/>
  <c r="H58"/>
  <c r="D61"/>
  <c r="E61"/>
  <c r="F61"/>
  <c r="G61"/>
  <c r="I61"/>
  <c r="I55"/>
  <c r="J61"/>
  <c r="K61"/>
  <c r="L61"/>
  <c r="H62"/>
  <c r="R5" i="44"/>
  <c r="H64" i="58"/>
  <c r="O5" i="44"/>
  <c r="R9" i="28" s="1"/>
  <c r="E65" i="58"/>
  <c r="F65"/>
  <c r="G65"/>
  <c r="H65"/>
  <c r="I65"/>
  <c r="J65"/>
  <c r="K65"/>
  <c r="L65"/>
  <c r="L68"/>
  <c r="H9" i="16"/>
  <c r="H10"/>
  <c r="H14" s="1"/>
  <c r="H16" s="1"/>
  <c r="H11"/>
  <c r="H12"/>
  <c r="H13"/>
  <c r="D14"/>
  <c r="D16" s="1"/>
  <c r="D49" s="1"/>
  <c r="E14"/>
  <c r="E16" s="1"/>
  <c r="B25" i="43" s="1"/>
  <c r="F14" i="16"/>
  <c r="F16"/>
  <c r="G14"/>
  <c r="G16"/>
  <c r="I14"/>
  <c r="I16"/>
  <c r="J14"/>
  <c r="K14"/>
  <c r="K16" s="1"/>
  <c r="L14"/>
  <c r="L16" s="1"/>
  <c r="H15"/>
  <c r="J16"/>
  <c r="H17"/>
  <c r="H18"/>
  <c r="H19"/>
  <c r="H20"/>
  <c r="H21"/>
  <c r="D22"/>
  <c r="E22"/>
  <c r="H25" i="43" s="1"/>
  <c r="H13" i="27" s="1"/>
  <c r="F22" i="16"/>
  <c r="G22"/>
  <c r="I22"/>
  <c r="J25" i="43"/>
  <c r="J13" i="27" s="1"/>
  <c r="J22" i="16"/>
  <c r="K22"/>
  <c r="L22"/>
  <c r="H23"/>
  <c r="H24"/>
  <c r="R25" i="43" s="1"/>
  <c r="R13" i="27" s="1"/>
  <c r="H25" i="16"/>
  <c r="H26"/>
  <c r="H27"/>
  <c r="F25" i="43" s="1"/>
  <c r="F13" i="27" s="1"/>
  <c r="H28" i="16"/>
  <c r="L25" i="43"/>
  <c r="L13" i="27" s="1"/>
  <c r="D29" i="16"/>
  <c r="E29"/>
  <c r="F29"/>
  <c r="G29"/>
  <c r="I29"/>
  <c r="J29"/>
  <c r="K29"/>
  <c r="L29"/>
  <c r="H30"/>
  <c r="E33"/>
  <c r="H34"/>
  <c r="H35"/>
  <c r="H36"/>
  <c r="H37"/>
  <c r="E38"/>
  <c r="F38"/>
  <c r="H38" s="1"/>
  <c r="G38"/>
  <c r="I38"/>
  <c r="H39"/>
  <c r="E40"/>
  <c r="F40"/>
  <c r="F42" s="1"/>
  <c r="G40"/>
  <c r="G42" s="1"/>
  <c r="G47" s="1"/>
  <c r="I40"/>
  <c r="I42" s="1"/>
  <c r="I47" s="1"/>
  <c r="H41"/>
  <c r="E42"/>
  <c r="H43"/>
  <c r="H44"/>
  <c r="H45"/>
  <c r="E46"/>
  <c r="E47" s="1"/>
  <c r="F46"/>
  <c r="G46"/>
  <c r="I46"/>
  <c r="J46"/>
  <c r="J47" s="1"/>
  <c r="K46"/>
  <c r="K47" s="1"/>
  <c r="L46"/>
  <c r="L47" s="1"/>
  <c r="L49" s="1"/>
  <c r="D47"/>
  <c r="D51"/>
  <c r="E51"/>
  <c r="F51"/>
  <c r="G51"/>
  <c r="I51"/>
  <c r="J51"/>
  <c r="K51"/>
  <c r="L51"/>
  <c r="H52"/>
  <c r="C26" i="44"/>
  <c r="H53" i="16"/>
  <c r="F26" i="44"/>
  <c r="F10" i="29" s="1"/>
  <c r="H54" i="16"/>
  <c r="I26" i="44" s="1"/>
  <c r="I10" i="29" s="1"/>
  <c r="D55" i="16"/>
  <c r="E55"/>
  <c r="F55"/>
  <c r="G55"/>
  <c r="J55"/>
  <c r="K55"/>
  <c r="L55"/>
  <c r="H56"/>
  <c r="H57"/>
  <c r="H58"/>
  <c r="D61"/>
  <c r="E61"/>
  <c r="F61"/>
  <c r="G61"/>
  <c r="I61"/>
  <c r="J61"/>
  <c r="J68"/>
  <c r="K61"/>
  <c r="L61"/>
  <c r="H64"/>
  <c r="O26" i="44"/>
  <c r="R10" i="29" s="1"/>
  <c r="E65" i="16"/>
  <c r="F65"/>
  <c r="G65"/>
  <c r="H65"/>
  <c r="I65"/>
  <c r="J65"/>
  <c r="K65"/>
  <c r="L65"/>
  <c r="H9" i="55"/>
  <c r="H10"/>
  <c r="H11"/>
  <c r="H12"/>
  <c r="H13"/>
  <c r="D14"/>
  <c r="D16"/>
  <c r="E14"/>
  <c r="F14"/>
  <c r="F16" s="1"/>
  <c r="G14"/>
  <c r="G16" s="1"/>
  <c r="I14"/>
  <c r="I16" s="1"/>
  <c r="D21" i="43" s="1"/>
  <c r="J14" i="55"/>
  <c r="K14"/>
  <c r="K16" s="1"/>
  <c r="K49" s="1"/>
  <c r="L14"/>
  <c r="H15"/>
  <c r="E16"/>
  <c r="J16"/>
  <c r="L16"/>
  <c r="H17"/>
  <c r="H18"/>
  <c r="H19"/>
  <c r="H20"/>
  <c r="H21"/>
  <c r="D22"/>
  <c r="E22"/>
  <c r="H21" i="43"/>
  <c r="F22" i="55"/>
  <c r="G22"/>
  <c r="I22"/>
  <c r="J22"/>
  <c r="K22"/>
  <c r="L22"/>
  <c r="H23"/>
  <c r="H24"/>
  <c r="R21" i="43" s="1"/>
  <c r="R26" i="26" s="1"/>
  <c r="H25" i="55"/>
  <c r="H26"/>
  <c r="H27"/>
  <c r="F21" i="43" s="1"/>
  <c r="F26" i="26" s="1"/>
  <c r="H28" i="55"/>
  <c r="L21" i="43" s="1"/>
  <c r="D29" i="55"/>
  <c r="E29"/>
  <c r="F29"/>
  <c r="G29"/>
  <c r="I29"/>
  <c r="J29"/>
  <c r="K29"/>
  <c r="L29"/>
  <c r="H30"/>
  <c r="E33"/>
  <c r="H34"/>
  <c r="H35"/>
  <c r="H36"/>
  <c r="H37"/>
  <c r="E38"/>
  <c r="E40" s="1"/>
  <c r="E42" s="1"/>
  <c r="E47" s="1"/>
  <c r="E49" s="1"/>
  <c r="E71" s="1"/>
  <c r="F38"/>
  <c r="F40"/>
  <c r="F42" s="1"/>
  <c r="G38"/>
  <c r="H38" s="1"/>
  <c r="I38"/>
  <c r="I40" s="1"/>
  <c r="I42" s="1"/>
  <c r="I47" s="1"/>
  <c r="I49" s="1"/>
  <c r="H39"/>
  <c r="H41"/>
  <c r="H43"/>
  <c r="H44"/>
  <c r="O21" i="43"/>
  <c r="O26" i="26" s="1"/>
  <c r="H45" i="55"/>
  <c r="E46"/>
  <c r="F46"/>
  <c r="G46"/>
  <c r="I46"/>
  <c r="J46"/>
  <c r="K46"/>
  <c r="K47"/>
  <c r="L46"/>
  <c r="L47"/>
  <c r="D47"/>
  <c r="J47"/>
  <c r="D51"/>
  <c r="E51"/>
  <c r="F51"/>
  <c r="G51"/>
  <c r="G68" s="1"/>
  <c r="I51"/>
  <c r="J51"/>
  <c r="K51"/>
  <c r="L51"/>
  <c r="H52"/>
  <c r="C21" i="44" s="1"/>
  <c r="H53" i="55"/>
  <c r="F21" i="44" s="1"/>
  <c r="F25" i="28" s="1"/>
  <c r="H54" i="55"/>
  <c r="I21" i="44"/>
  <c r="I25" i="28" s="1"/>
  <c r="D55" i="55"/>
  <c r="E55"/>
  <c r="F55"/>
  <c r="G55"/>
  <c r="J55"/>
  <c r="K55"/>
  <c r="L55"/>
  <c r="H56"/>
  <c r="H57"/>
  <c r="H55"/>
  <c r="H58"/>
  <c r="D61"/>
  <c r="E61"/>
  <c r="F61"/>
  <c r="G61"/>
  <c r="I61"/>
  <c r="I55"/>
  <c r="J61"/>
  <c r="K61"/>
  <c r="L61"/>
  <c r="H62"/>
  <c r="R21" i="44" s="1"/>
  <c r="U25" i="28" s="1"/>
  <c r="H64" i="55"/>
  <c r="E65"/>
  <c r="E68"/>
  <c r="F65"/>
  <c r="G65"/>
  <c r="H65"/>
  <c r="I65"/>
  <c r="I68" s="1"/>
  <c r="J65"/>
  <c r="J68"/>
  <c r="K65"/>
  <c r="L65"/>
  <c r="H9" i="20"/>
  <c r="H10"/>
  <c r="H11"/>
  <c r="H12"/>
  <c r="H13"/>
  <c r="D14"/>
  <c r="D16" s="1"/>
  <c r="D49" s="1"/>
  <c r="E14"/>
  <c r="F14"/>
  <c r="F16" s="1"/>
  <c r="F49" s="1"/>
  <c r="G14"/>
  <c r="G16" s="1"/>
  <c r="I14"/>
  <c r="I16" s="1"/>
  <c r="D20" i="43" s="1"/>
  <c r="J14" i="20"/>
  <c r="K14"/>
  <c r="K16" s="1"/>
  <c r="L14"/>
  <c r="L16" s="1"/>
  <c r="H15"/>
  <c r="E16"/>
  <c r="B20" i="43"/>
  <c r="B25" i="26" s="1"/>
  <c r="J16" i="20"/>
  <c r="H17"/>
  <c r="H18"/>
  <c r="H19"/>
  <c r="H22" s="1"/>
  <c r="I20" i="43" s="1"/>
  <c r="I25" i="26" s="1"/>
  <c r="H20" i="20"/>
  <c r="H21"/>
  <c r="D22"/>
  <c r="E22"/>
  <c r="F22"/>
  <c r="G22"/>
  <c r="I22"/>
  <c r="J20" i="43"/>
  <c r="J25" i="26" s="1"/>
  <c r="J22" i="20"/>
  <c r="K22"/>
  <c r="L22"/>
  <c r="H23"/>
  <c r="H24"/>
  <c r="R20" i="43"/>
  <c r="R25" i="26" s="1"/>
  <c r="H25" i="20"/>
  <c r="H26"/>
  <c r="H27"/>
  <c r="F20" i="43"/>
  <c r="H28" i="20"/>
  <c r="L20" i="43"/>
  <c r="L25" i="26" s="1"/>
  <c r="D29" i="20"/>
  <c r="E29"/>
  <c r="F29"/>
  <c r="G29"/>
  <c r="I29"/>
  <c r="J29"/>
  <c r="K29"/>
  <c r="L29"/>
  <c r="H30"/>
  <c r="E33"/>
  <c r="H34"/>
  <c r="H35"/>
  <c r="H36"/>
  <c r="H37"/>
  <c r="E38"/>
  <c r="E40" s="1"/>
  <c r="E42" s="1"/>
  <c r="F38"/>
  <c r="F40"/>
  <c r="F42" s="1"/>
  <c r="F47" s="1"/>
  <c r="G38"/>
  <c r="I38"/>
  <c r="I40" s="1"/>
  <c r="I42" s="1"/>
  <c r="I47" s="1"/>
  <c r="I49" s="1"/>
  <c r="H39"/>
  <c r="H41"/>
  <c r="H43"/>
  <c r="H44"/>
  <c r="O20" i="43"/>
  <c r="O25" i="26" s="1"/>
  <c r="H45" i="20"/>
  <c r="E46"/>
  <c r="F46"/>
  <c r="G46"/>
  <c r="I46"/>
  <c r="J46"/>
  <c r="J47" s="1"/>
  <c r="J49" s="1"/>
  <c r="K46"/>
  <c r="K47" s="1"/>
  <c r="K49" s="1"/>
  <c r="L46"/>
  <c r="L47" s="1"/>
  <c r="D47"/>
  <c r="D51"/>
  <c r="E51"/>
  <c r="E68" s="1"/>
  <c r="F51"/>
  <c r="G51"/>
  <c r="I51"/>
  <c r="J51"/>
  <c r="K51"/>
  <c r="L51"/>
  <c r="H52"/>
  <c r="C20" i="44"/>
  <c r="H53" i="20"/>
  <c r="F20" i="44"/>
  <c r="F24" i="28" s="1"/>
  <c r="H54" i="20"/>
  <c r="I20" i="44"/>
  <c r="D55" i="20"/>
  <c r="E55"/>
  <c r="F55"/>
  <c r="F68" s="1"/>
  <c r="J55"/>
  <c r="K55"/>
  <c r="L55"/>
  <c r="H56"/>
  <c r="H55"/>
  <c r="H57"/>
  <c r="H58"/>
  <c r="D61"/>
  <c r="D68"/>
  <c r="E61"/>
  <c r="F61"/>
  <c r="G61"/>
  <c r="I61"/>
  <c r="J61"/>
  <c r="J68" s="1"/>
  <c r="K61"/>
  <c r="L61"/>
  <c r="H62"/>
  <c r="R20" i="44"/>
  <c r="U24" i="28" s="1"/>
  <c r="H64" i="20"/>
  <c r="O20" i="44"/>
  <c r="R24" i="28" s="1"/>
  <c r="E65" i="20"/>
  <c r="F65"/>
  <c r="G65"/>
  <c r="H65"/>
  <c r="I65"/>
  <c r="J65"/>
  <c r="K65"/>
  <c r="L65"/>
  <c r="H9" i="19"/>
  <c r="H10"/>
  <c r="H11"/>
  <c r="H12"/>
  <c r="H13"/>
  <c r="D14"/>
  <c r="E14"/>
  <c r="E16"/>
  <c r="F14"/>
  <c r="F16"/>
  <c r="G14"/>
  <c r="G16"/>
  <c r="I14"/>
  <c r="I16"/>
  <c r="J14"/>
  <c r="J16"/>
  <c r="K14"/>
  <c r="K16"/>
  <c r="L14"/>
  <c r="L16"/>
  <c r="H15"/>
  <c r="D16"/>
  <c r="H17"/>
  <c r="H18"/>
  <c r="H19"/>
  <c r="H20"/>
  <c r="H21"/>
  <c r="D22"/>
  <c r="E22"/>
  <c r="H19" i="43"/>
  <c r="H24" i="26" s="1"/>
  <c r="F22" i="19"/>
  <c r="G22"/>
  <c r="I22"/>
  <c r="J19" i="43" s="1"/>
  <c r="J24" i="26" s="1"/>
  <c r="J22" i="19"/>
  <c r="K22"/>
  <c r="L22"/>
  <c r="H23"/>
  <c r="H24"/>
  <c r="H25"/>
  <c r="H26"/>
  <c r="H27"/>
  <c r="F19" i="43"/>
  <c r="F24" i="26" s="1"/>
  <c r="H28" i="19"/>
  <c r="D29"/>
  <c r="E29"/>
  <c r="F29"/>
  <c r="G29"/>
  <c r="I29"/>
  <c r="J29"/>
  <c r="K29"/>
  <c r="L29"/>
  <c r="H30"/>
  <c r="E33"/>
  <c r="H34"/>
  <c r="H35"/>
  <c r="H36"/>
  <c r="H37"/>
  <c r="E38"/>
  <c r="E40"/>
  <c r="E42" s="1"/>
  <c r="E47" s="1"/>
  <c r="F38"/>
  <c r="G38"/>
  <c r="H38" s="1"/>
  <c r="I38"/>
  <c r="I40" s="1"/>
  <c r="I42" s="1"/>
  <c r="I47" s="1"/>
  <c r="H39"/>
  <c r="F40"/>
  <c r="H41"/>
  <c r="F42"/>
  <c r="F47"/>
  <c r="H43"/>
  <c r="H44"/>
  <c r="H45"/>
  <c r="E46"/>
  <c r="F46"/>
  <c r="G46"/>
  <c r="I46"/>
  <c r="J46"/>
  <c r="J47" s="1"/>
  <c r="K46"/>
  <c r="K47" s="1"/>
  <c r="L46"/>
  <c r="L47" s="1"/>
  <c r="D47"/>
  <c r="D51"/>
  <c r="E51"/>
  <c r="E68" s="1"/>
  <c r="F51"/>
  <c r="G51"/>
  <c r="I51"/>
  <c r="J51"/>
  <c r="K51"/>
  <c r="L51"/>
  <c r="L68" s="1"/>
  <c r="H52"/>
  <c r="C19" i="44" s="1"/>
  <c r="H53" i="19"/>
  <c r="F19" i="44" s="1"/>
  <c r="F23" i="28" s="1"/>
  <c r="H54" i="19"/>
  <c r="I19" i="44" s="1"/>
  <c r="D55" i="19"/>
  <c r="D68" s="1"/>
  <c r="E55"/>
  <c r="F55"/>
  <c r="G55"/>
  <c r="J55"/>
  <c r="K55"/>
  <c r="K68" s="1"/>
  <c r="L55"/>
  <c r="H56"/>
  <c r="H57"/>
  <c r="H58"/>
  <c r="H55" s="1"/>
  <c r="D61"/>
  <c r="E61"/>
  <c r="F61"/>
  <c r="G61"/>
  <c r="I61"/>
  <c r="I55"/>
  <c r="J61"/>
  <c r="J68" s="1"/>
  <c r="K61"/>
  <c r="L61"/>
  <c r="H62"/>
  <c r="R19" i="44"/>
  <c r="U23" i="28" s="1"/>
  <c r="H64" i="19"/>
  <c r="O19" i="44"/>
  <c r="E65" i="19"/>
  <c r="F65"/>
  <c r="G65"/>
  <c r="H65"/>
  <c r="I65"/>
  <c r="J65"/>
  <c r="K65"/>
  <c r="L65"/>
  <c r="H9" i="17"/>
  <c r="H10"/>
  <c r="H11"/>
  <c r="H12"/>
  <c r="H13"/>
  <c r="D14"/>
  <c r="D16"/>
  <c r="E14"/>
  <c r="F14"/>
  <c r="F16" s="1"/>
  <c r="G14"/>
  <c r="G16" s="1"/>
  <c r="I14"/>
  <c r="I16" s="1"/>
  <c r="D7" i="43" s="1"/>
  <c r="J14" i="17"/>
  <c r="J16"/>
  <c r="K14"/>
  <c r="K16"/>
  <c r="L14"/>
  <c r="H15"/>
  <c r="E16"/>
  <c r="L16"/>
  <c r="H17"/>
  <c r="H18"/>
  <c r="H19"/>
  <c r="H20"/>
  <c r="H21"/>
  <c r="D22"/>
  <c r="E22"/>
  <c r="H7" i="43"/>
  <c r="F22" i="17"/>
  <c r="G22"/>
  <c r="I22"/>
  <c r="J22"/>
  <c r="K22"/>
  <c r="L22"/>
  <c r="H23"/>
  <c r="H24"/>
  <c r="R7" i="43" s="1"/>
  <c r="R12" i="26" s="1"/>
  <c r="H25" i="17"/>
  <c r="H26"/>
  <c r="H27"/>
  <c r="F7" i="43" s="1"/>
  <c r="F12" i="26" s="1"/>
  <c r="H28" i="17"/>
  <c r="L7" i="43"/>
  <c r="D29" i="17"/>
  <c r="E29"/>
  <c r="E49" s="1"/>
  <c r="F29"/>
  <c r="G29"/>
  <c r="I29"/>
  <c r="J29"/>
  <c r="K29"/>
  <c r="L29"/>
  <c r="H30"/>
  <c r="E33"/>
  <c r="H34"/>
  <c r="H35"/>
  <c r="H36"/>
  <c r="H37"/>
  <c r="E38"/>
  <c r="E40"/>
  <c r="E42" s="1"/>
  <c r="E47" s="1"/>
  <c r="F38"/>
  <c r="F40" s="1"/>
  <c r="F42" s="1"/>
  <c r="F47" s="1"/>
  <c r="G38"/>
  <c r="I38"/>
  <c r="I40"/>
  <c r="I42" s="1"/>
  <c r="I47" s="1"/>
  <c r="H39"/>
  <c r="H41"/>
  <c r="H43"/>
  <c r="H44"/>
  <c r="O7" i="43" s="1"/>
  <c r="H45" i="17"/>
  <c r="E46"/>
  <c r="F46"/>
  <c r="G46"/>
  <c r="I46"/>
  <c r="J46"/>
  <c r="J47"/>
  <c r="K46"/>
  <c r="K47"/>
  <c r="L46"/>
  <c r="D47"/>
  <c r="L47"/>
  <c r="D51"/>
  <c r="E51"/>
  <c r="F51"/>
  <c r="F68" s="1"/>
  <c r="G51"/>
  <c r="I51"/>
  <c r="J51"/>
  <c r="K51"/>
  <c r="L51"/>
  <c r="H52"/>
  <c r="C7" i="44" s="1"/>
  <c r="C23" s="1"/>
  <c r="H53" i="17"/>
  <c r="F7" i="44" s="1"/>
  <c r="F11" i="28" s="1"/>
  <c r="H54" i="17"/>
  <c r="I7" i="44"/>
  <c r="I11" i="28" s="1"/>
  <c r="D55" i="17"/>
  <c r="E55"/>
  <c r="F55"/>
  <c r="G55"/>
  <c r="J55"/>
  <c r="K55"/>
  <c r="K68"/>
  <c r="L55"/>
  <c r="H56"/>
  <c r="H57"/>
  <c r="H55"/>
  <c r="H58"/>
  <c r="D61"/>
  <c r="E61"/>
  <c r="F61"/>
  <c r="G61"/>
  <c r="I61"/>
  <c r="J61"/>
  <c r="K61"/>
  <c r="L61"/>
  <c r="H62"/>
  <c r="H64"/>
  <c r="O7" i="44" s="1"/>
  <c r="R11" i="28" s="1"/>
  <c r="E65" i="17"/>
  <c r="F65"/>
  <c r="G65"/>
  <c r="H65"/>
  <c r="I65"/>
  <c r="J65"/>
  <c r="K65"/>
  <c r="L65"/>
  <c r="H9" i="14"/>
  <c r="H10"/>
  <c r="H11"/>
  <c r="H12"/>
  <c r="H13"/>
  <c r="D14"/>
  <c r="D16" s="1"/>
  <c r="D49" s="1"/>
  <c r="E14"/>
  <c r="F14"/>
  <c r="F16" s="1"/>
  <c r="G14"/>
  <c r="G16" s="1"/>
  <c r="I14"/>
  <c r="I16" s="1"/>
  <c r="J14"/>
  <c r="J16" s="1"/>
  <c r="J49" s="1"/>
  <c r="K14"/>
  <c r="K16" s="1"/>
  <c r="K49" s="1"/>
  <c r="L14"/>
  <c r="L16"/>
  <c r="H15"/>
  <c r="E16"/>
  <c r="B16" i="43" s="1"/>
  <c r="B21" i="26" s="1"/>
  <c r="H17" i="14"/>
  <c r="H18"/>
  <c r="H19"/>
  <c r="H20"/>
  <c r="H21"/>
  <c r="D22"/>
  <c r="E22"/>
  <c r="F22"/>
  <c r="G22"/>
  <c r="I22"/>
  <c r="J16" i="43"/>
  <c r="J21" i="26" s="1"/>
  <c r="J22" i="14"/>
  <c r="K22"/>
  <c r="L22"/>
  <c r="H23"/>
  <c r="H24"/>
  <c r="H25"/>
  <c r="H26"/>
  <c r="H27"/>
  <c r="F16" i="43" s="1"/>
  <c r="F21" i="26" s="1"/>
  <c r="H28" i="14"/>
  <c r="L16" i="43" s="1"/>
  <c r="L21" i="26" s="1"/>
  <c r="D29" i="14"/>
  <c r="E29"/>
  <c r="F29"/>
  <c r="G29"/>
  <c r="I29"/>
  <c r="J29"/>
  <c r="K29"/>
  <c r="L29"/>
  <c r="H30"/>
  <c r="E33"/>
  <c r="H34"/>
  <c r="H35"/>
  <c r="H36"/>
  <c r="H37"/>
  <c r="E38"/>
  <c r="F38"/>
  <c r="G38"/>
  <c r="G40" s="1"/>
  <c r="H40" s="1"/>
  <c r="I38"/>
  <c r="I40" s="1"/>
  <c r="I42" s="1"/>
  <c r="I47" s="1"/>
  <c r="H39"/>
  <c r="E40"/>
  <c r="E42" s="1"/>
  <c r="F40"/>
  <c r="F42" s="1"/>
  <c r="H41"/>
  <c r="H43"/>
  <c r="H44"/>
  <c r="O16" i="43"/>
  <c r="O21" i="26" s="1"/>
  <c r="H45" i="14"/>
  <c r="E46"/>
  <c r="F46"/>
  <c r="G46"/>
  <c r="I46"/>
  <c r="J46"/>
  <c r="J47"/>
  <c r="K46"/>
  <c r="K47"/>
  <c r="L46"/>
  <c r="L47"/>
  <c r="D47"/>
  <c r="D51"/>
  <c r="E51"/>
  <c r="F51"/>
  <c r="F68" s="1"/>
  <c r="G51"/>
  <c r="I51"/>
  <c r="J51"/>
  <c r="K51"/>
  <c r="L51"/>
  <c r="H52"/>
  <c r="C16" i="44" s="1"/>
  <c r="H53" i="14"/>
  <c r="F16" i="44" s="1"/>
  <c r="H54" i="14"/>
  <c r="I16" i="44" s="1"/>
  <c r="I20" i="28" s="1"/>
  <c r="D55" i="14"/>
  <c r="E55"/>
  <c r="E68" s="1"/>
  <c r="F55"/>
  <c r="G55"/>
  <c r="J55"/>
  <c r="K55"/>
  <c r="L55"/>
  <c r="H56"/>
  <c r="H55" s="1"/>
  <c r="H57"/>
  <c r="H58"/>
  <c r="D61"/>
  <c r="D68"/>
  <c r="E61"/>
  <c r="F61"/>
  <c r="G61"/>
  <c r="I61"/>
  <c r="J61"/>
  <c r="J68" s="1"/>
  <c r="K61"/>
  <c r="L61"/>
  <c r="H62"/>
  <c r="R16" i="44"/>
  <c r="U20" i="28" s="1"/>
  <c r="H64" i="14"/>
  <c r="O16" i="44"/>
  <c r="R20" i="28" s="1"/>
  <c r="E65" i="14"/>
  <c r="F65"/>
  <c r="G65"/>
  <c r="G68"/>
  <c r="H65"/>
  <c r="I65"/>
  <c r="J65"/>
  <c r="K65"/>
  <c r="L65"/>
  <c r="H9" i="57"/>
  <c r="H14" s="1"/>
  <c r="H16" s="1"/>
  <c r="C14" i="43" s="1"/>
  <c r="C19" i="26" s="1"/>
  <c r="H10" i="57"/>
  <c r="H11"/>
  <c r="H12"/>
  <c r="H13"/>
  <c r="D14"/>
  <c r="D16" s="1"/>
  <c r="D49" s="1"/>
  <c r="E14"/>
  <c r="E16"/>
  <c r="F14"/>
  <c r="F16"/>
  <c r="G14"/>
  <c r="G16"/>
  <c r="I14"/>
  <c r="I16"/>
  <c r="D14" i="43" s="1"/>
  <c r="V14" s="1"/>
  <c r="V19" i="26" s="1"/>
  <c r="J14" i="57"/>
  <c r="J16" s="1"/>
  <c r="K14"/>
  <c r="K16" s="1"/>
  <c r="L14"/>
  <c r="L16"/>
  <c r="L49" s="1"/>
  <c r="H15"/>
  <c r="H17"/>
  <c r="H18"/>
  <c r="H19"/>
  <c r="H20"/>
  <c r="H21"/>
  <c r="D22"/>
  <c r="E22"/>
  <c r="F22"/>
  <c r="G22"/>
  <c r="I22"/>
  <c r="J22"/>
  <c r="K22"/>
  <c r="L22"/>
  <c r="H23"/>
  <c r="H24"/>
  <c r="R14" i="43" s="1"/>
  <c r="R19" i="26" s="1"/>
  <c r="H25" i="57"/>
  <c r="H26"/>
  <c r="H27"/>
  <c r="F14" i="43" s="1"/>
  <c r="F19" i="26" s="1"/>
  <c r="H28" i="57"/>
  <c r="D29"/>
  <c r="E29"/>
  <c r="F29"/>
  <c r="G29"/>
  <c r="I29"/>
  <c r="J29"/>
  <c r="K29"/>
  <c r="L29"/>
  <c r="H30"/>
  <c r="E33"/>
  <c r="H34"/>
  <c r="H35"/>
  <c r="H36"/>
  <c r="H37"/>
  <c r="E38"/>
  <c r="E40"/>
  <c r="E42" s="1"/>
  <c r="E47" s="1"/>
  <c r="F38"/>
  <c r="G38"/>
  <c r="I38"/>
  <c r="I40"/>
  <c r="I42" s="1"/>
  <c r="H39"/>
  <c r="F40"/>
  <c r="H41"/>
  <c r="F42"/>
  <c r="F47"/>
  <c r="H43"/>
  <c r="H44"/>
  <c r="H45"/>
  <c r="E46"/>
  <c r="F46"/>
  <c r="G46"/>
  <c r="I46"/>
  <c r="J46"/>
  <c r="J47" s="1"/>
  <c r="K46"/>
  <c r="K47" s="1"/>
  <c r="L46"/>
  <c r="L47" s="1"/>
  <c r="D47"/>
  <c r="D51"/>
  <c r="E51"/>
  <c r="F51"/>
  <c r="G51"/>
  <c r="I51"/>
  <c r="I67" s="1"/>
  <c r="J51"/>
  <c r="K51"/>
  <c r="L51"/>
  <c r="L67" s="1"/>
  <c r="H52"/>
  <c r="C14" i="44"/>
  <c r="H53" i="57"/>
  <c r="F14" i="44"/>
  <c r="F18" i="28" s="1"/>
  <c r="H54" i="57"/>
  <c r="I14" i="44" s="1"/>
  <c r="D55" i="57"/>
  <c r="E55"/>
  <c r="F55"/>
  <c r="G55"/>
  <c r="G67" s="1"/>
  <c r="I55"/>
  <c r="J55"/>
  <c r="K55"/>
  <c r="L55"/>
  <c r="H56"/>
  <c r="H57"/>
  <c r="H55"/>
  <c r="H58"/>
  <c r="H60"/>
  <c r="D61"/>
  <c r="D67" s="1"/>
  <c r="E61"/>
  <c r="F61"/>
  <c r="G61"/>
  <c r="I61"/>
  <c r="J61"/>
  <c r="K61"/>
  <c r="L61"/>
  <c r="H62"/>
  <c r="H61"/>
  <c r="H63"/>
  <c r="E64"/>
  <c r="F64"/>
  <c r="G64"/>
  <c r="H64"/>
  <c r="I64"/>
  <c r="I64" i="9"/>
  <c r="J64" i="57"/>
  <c r="J67"/>
  <c r="K64"/>
  <c r="L64"/>
  <c r="H9" i="59"/>
  <c r="H10"/>
  <c r="H11"/>
  <c r="H12"/>
  <c r="H13"/>
  <c r="D14"/>
  <c r="D16" s="1"/>
  <c r="E14"/>
  <c r="E16" s="1"/>
  <c r="B13" i="43" s="1"/>
  <c r="F14" i="59"/>
  <c r="F16" s="1"/>
  <c r="G14"/>
  <c r="G16" s="1"/>
  <c r="I14"/>
  <c r="I16" s="1"/>
  <c r="I49" s="1"/>
  <c r="J14"/>
  <c r="J16" s="1"/>
  <c r="K14"/>
  <c r="K16" s="1"/>
  <c r="L14"/>
  <c r="L16" s="1"/>
  <c r="H15"/>
  <c r="H17"/>
  <c r="H18"/>
  <c r="H19"/>
  <c r="H20"/>
  <c r="H21"/>
  <c r="D22"/>
  <c r="E22"/>
  <c r="H13" i="43" s="1"/>
  <c r="H18" i="26" s="1"/>
  <c r="F22" i="59"/>
  <c r="G22"/>
  <c r="I22"/>
  <c r="J22"/>
  <c r="K22"/>
  <c r="L22"/>
  <c r="H23"/>
  <c r="H24"/>
  <c r="H25"/>
  <c r="H26"/>
  <c r="H27"/>
  <c r="H28"/>
  <c r="D29"/>
  <c r="E29"/>
  <c r="F29"/>
  <c r="G29"/>
  <c r="I29"/>
  <c r="J29"/>
  <c r="K29"/>
  <c r="L29"/>
  <c r="H30"/>
  <c r="E33"/>
  <c r="H34"/>
  <c r="H35"/>
  <c r="H36"/>
  <c r="H37"/>
  <c r="E38"/>
  <c r="F38"/>
  <c r="F40" s="1"/>
  <c r="F42" s="1"/>
  <c r="F47" s="1"/>
  <c r="G38"/>
  <c r="G40" s="1"/>
  <c r="H40" s="1"/>
  <c r="I38"/>
  <c r="I40" s="1"/>
  <c r="I42" s="1"/>
  <c r="I47" s="1"/>
  <c r="H39"/>
  <c r="E40"/>
  <c r="E42"/>
  <c r="H41"/>
  <c r="H43"/>
  <c r="H44"/>
  <c r="H46"/>
  <c r="H45"/>
  <c r="E46"/>
  <c r="F46"/>
  <c r="G46"/>
  <c r="I46"/>
  <c r="J46"/>
  <c r="J47" s="1"/>
  <c r="K46"/>
  <c r="K47" s="1"/>
  <c r="L46"/>
  <c r="L47" s="1"/>
  <c r="D47"/>
  <c r="D51"/>
  <c r="E51"/>
  <c r="F51"/>
  <c r="G51"/>
  <c r="G68" s="1"/>
  <c r="I51"/>
  <c r="J51"/>
  <c r="K51"/>
  <c r="L51"/>
  <c r="H52"/>
  <c r="H53"/>
  <c r="H54"/>
  <c r="I13" i="44" s="1"/>
  <c r="D55" i="59"/>
  <c r="E55"/>
  <c r="F55"/>
  <c r="G55"/>
  <c r="J55"/>
  <c r="J68" s="1"/>
  <c r="K55"/>
  <c r="L55"/>
  <c r="H56"/>
  <c r="H55" s="1"/>
  <c r="H57"/>
  <c r="H58"/>
  <c r="D61"/>
  <c r="E61"/>
  <c r="F61"/>
  <c r="G61"/>
  <c r="I61"/>
  <c r="I55"/>
  <c r="I68"/>
  <c r="J61"/>
  <c r="K61"/>
  <c r="L61"/>
  <c r="H62"/>
  <c r="H61" s="1"/>
  <c r="H64"/>
  <c r="E65"/>
  <c r="F65"/>
  <c r="G65"/>
  <c r="H65"/>
  <c r="I65"/>
  <c r="J65"/>
  <c r="K65"/>
  <c r="L65"/>
  <c r="H9" i="60"/>
  <c r="H10"/>
  <c r="H14" s="1"/>
  <c r="H16" s="1"/>
  <c r="C12" i="43" s="1"/>
  <c r="H11" i="60"/>
  <c r="H12"/>
  <c r="H13"/>
  <c r="D14"/>
  <c r="D16" s="1"/>
  <c r="D49" s="1"/>
  <c r="E14"/>
  <c r="E16" s="1"/>
  <c r="F14"/>
  <c r="F16"/>
  <c r="G14"/>
  <c r="I14"/>
  <c r="I16" s="1"/>
  <c r="J14"/>
  <c r="J16" s="1"/>
  <c r="K14"/>
  <c r="K16" s="1"/>
  <c r="L14"/>
  <c r="L16"/>
  <c r="H15"/>
  <c r="G16"/>
  <c r="H17"/>
  <c r="H18"/>
  <c r="H19"/>
  <c r="H22" s="1"/>
  <c r="H20"/>
  <c r="H21"/>
  <c r="D22"/>
  <c r="E22"/>
  <c r="H12" i="43"/>
  <c r="H17" i="26" s="1"/>
  <c r="F22" i="60"/>
  <c r="G22"/>
  <c r="I22"/>
  <c r="J22"/>
  <c r="K22"/>
  <c r="L22"/>
  <c r="H23"/>
  <c r="H24"/>
  <c r="R12" i="43"/>
  <c r="R17" i="26" s="1"/>
  <c r="H25" i="60"/>
  <c r="H26"/>
  <c r="H27"/>
  <c r="F12" i="43"/>
  <c r="F17" i="26" s="1"/>
  <c r="H28" i="60"/>
  <c r="D29"/>
  <c r="E29"/>
  <c r="F29"/>
  <c r="G29"/>
  <c r="I29"/>
  <c r="J29"/>
  <c r="K29"/>
  <c r="L29"/>
  <c r="H30"/>
  <c r="E33"/>
  <c r="H34"/>
  <c r="H35"/>
  <c r="H36"/>
  <c r="H37"/>
  <c r="E38"/>
  <c r="E40" s="1"/>
  <c r="E42" s="1"/>
  <c r="E47" s="1"/>
  <c r="F38"/>
  <c r="G38"/>
  <c r="H38"/>
  <c r="I38"/>
  <c r="I40"/>
  <c r="H39"/>
  <c r="F40"/>
  <c r="F42" s="1"/>
  <c r="H41"/>
  <c r="H43"/>
  <c r="H44"/>
  <c r="H46" s="1"/>
  <c r="H45"/>
  <c r="E46"/>
  <c r="F46"/>
  <c r="G46"/>
  <c r="I46"/>
  <c r="J46"/>
  <c r="J47"/>
  <c r="K46"/>
  <c r="K47"/>
  <c r="L46"/>
  <c r="L47"/>
  <c r="D47"/>
  <c r="D51"/>
  <c r="E51"/>
  <c r="F51"/>
  <c r="G51"/>
  <c r="I51"/>
  <c r="I68" s="1"/>
  <c r="J51"/>
  <c r="K51"/>
  <c r="L51"/>
  <c r="L68" s="1"/>
  <c r="H52"/>
  <c r="C12" i="44"/>
  <c r="H53" i="60"/>
  <c r="F12" i="44"/>
  <c r="F16" i="28" s="1"/>
  <c r="H54" i="60"/>
  <c r="I12" i="44" s="1"/>
  <c r="D55" i="60"/>
  <c r="E55"/>
  <c r="F55"/>
  <c r="G55"/>
  <c r="I55"/>
  <c r="J55"/>
  <c r="K55"/>
  <c r="L55"/>
  <c r="H56"/>
  <c r="H55" s="1"/>
  <c r="H68" s="1"/>
  <c r="H57"/>
  <c r="H58"/>
  <c r="H60"/>
  <c r="D61"/>
  <c r="D68"/>
  <c r="E61"/>
  <c r="F61"/>
  <c r="G61"/>
  <c r="I61"/>
  <c r="J61"/>
  <c r="K61"/>
  <c r="L61"/>
  <c r="H62"/>
  <c r="R12" i="44" s="1"/>
  <c r="U16" i="28" s="1"/>
  <c r="H64" i="60"/>
  <c r="H61"/>
  <c r="E65"/>
  <c r="F65"/>
  <c r="G65"/>
  <c r="H65"/>
  <c r="I65"/>
  <c r="J65"/>
  <c r="K65"/>
  <c r="L65"/>
  <c r="H9" i="18"/>
  <c r="H10"/>
  <c r="H11"/>
  <c r="H12"/>
  <c r="H13"/>
  <c r="D14"/>
  <c r="D16"/>
  <c r="D49" s="1"/>
  <c r="E14"/>
  <c r="E16" s="1"/>
  <c r="B11" i="43" s="1"/>
  <c r="F14" i="18"/>
  <c r="F16"/>
  <c r="G14"/>
  <c r="G16"/>
  <c r="I14"/>
  <c r="I16"/>
  <c r="J14"/>
  <c r="J16"/>
  <c r="K14"/>
  <c r="K16"/>
  <c r="L14"/>
  <c r="L16"/>
  <c r="H15"/>
  <c r="H17"/>
  <c r="H18"/>
  <c r="H19"/>
  <c r="H20"/>
  <c r="H21"/>
  <c r="D22"/>
  <c r="E22"/>
  <c r="H11" i="43" s="1"/>
  <c r="H16" i="26" s="1"/>
  <c r="F22" i="18"/>
  <c r="G22"/>
  <c r="I22"/>
  <c r="J22"/>
  <c r="K22"/>
  <c r="L22"/>
  <c r="H23"/>
  <c r="H24"/>
  <c r="R11" i="43"/>
  <c r="H25" i="18"/>
  <c r="H26"/>
  <c r="H27"/>
  <c r="F11" i="43"/>
  <c r="F16" i="26" s="1"/>
  <c r="H28" i="18"/>
  <c r="L11" i="43"/>
  <c r="L16" i="26" s="1"/>
  <c r="D29" i="18"/>
  <c r="E29"/>
  <c r="F29"/>
  <c r="G29"/>
  <c r="I29"/>
  <c r="J29"/>
  <c r="K29"/>
  <c r="L29"/>
  <c r="H30"/>
  <c r="E33"/>
  <c r="H34"/>
  <c r="H35"/>
  <c r="H36"/>
  <c r="H37"/>
  <c r="E38"/>
  <c r="E40" s="1"/>
  <c r="F38"/>
  <c r="G38"/>
  <c r="I38"/>
  <c r="I40"/>
  <c r="I42" s="1"/>
  <c r="I47" s="1"/>
  <c r="H39"/>
  <c r="F40"/>
  <c r="H41"/>
  <c r="F42"/>
  <c r="H43"/>
  <c r="H44"/>
  <c r="O11" i="43" s="1"/>
  <c r="O16" i="26" s="1"/>
  <c r="H45" i="18"/>
  <c r="E46"/>
  <c r="F46"/>
  <c r="G46"/>
  <c r="I46"/>
  <c r="J46"/>
  <c r="J47" s="1"/>
  <c r="K46"/>
  <c r="K47" s="1"/>
  <c r="L46"/>
  <c r="L47" s="1"/>
  <c r="D47"/>
  <c r="D51"/>
  <c r="E51"/>
  <c r="F51"/>
  <c r="G51"/>
  <c r="I51"/>
  <c r="J51"/>
  <c r="K51"/>
  <c r="L51"/>
  <c r="H52"/>
  <c r="H53"/>
  <c r="F11" i="44" s="1"/>
  <c r="F15" i="28" s="1"/>
  <c r="H54" i="18"/>
  <c r="I11" i="44"/>
  <c r="I15" i="28" s="1"/>
  <c r="D55" i="18"/>
  <c r="E55"/>
  <c r="F55"/>
  <c r="F68" s="1"/>
  <c r="G55"/>
  <c r="J55"/>
  <c r="K55"/>
  <c r="K68" s="1"/>
  <c r="L55"/>
  <c r="H56"/>
  <c r="H57"/>
  <c r="H58"/>
  <c r="D61"/>
  <c r="D68"/>
  <c r="E61"/>
  <c r="F61"/>
  <c r="G61"/>
  <c r="I61"/>
  <c r="J61"/>
  <c r="K61"/>
  <c r="L61"/>
  <c r="H62"/>
  <c r="R11" i="44" s="1"/>
  <c r="U15" i="28" s="1"/>
  <c r="H64" i="18"/>
  <c r="O11" i="44" s="1"/>
  <c r="E65" i="18"/>
  <c r="F65"/>
  <c r="G65"/>
  <c r="H65"/>
  <c r="I65"/>
  <c r="J65"/>
  <c r="K65"/>
  <c r="L65"/>
  <c r="H9" i="12"/>
  <c r="H10"/>
  <c r="H11"/>
  <c r="H12"/>
  <c r="H13"/>
  <c r="D14"/>
  <c r="D16" s="1"/>
  <c r="E14"/>
  <c r="E16" s="1"/>
  <c r="F14"/>
  <c r="F16" s="1"/>
  <c r="F49" s="1"/>
  <c r="G14"/>
  <c r="G16"/>
  <c r="I14"/>
  <c r="I16"/>
  <c r="D10" i="43" s="1"/>
  <c r="J14" i="12"/>
  <c r="K14"/>
  <c r="K16"/>
  <c r="L14"/>
  <c r="H15"/>
  <c r="J16"/>
  <c r="L16"/>
  <c r="H17"/>
  <c r="H18"/>
  <c r="H19"/>
  <c r="H20"/>
  <c r="H21"/>
  <c r="D22"/>
  <c r="E22"/>
  <c r="H10" i="43" s="1"/>
  <c r="H15" i="26" s="1"/>
  <c r="F22" i="12"/>
  <c r="G22"/>
  <c r="I22"/>
  <c r="J10" i="43" s="1"/>
  <c r="J15" i="26" s="1"/>
  <c r="J22" i="12"/>
  <c r="K22"/>
  <c r="L22"/>
  <c r="H23"/>
  <c r="H24"/>
  <c r="H25"/>
  <c r="H26"/>
  <c r="H27"/>
  <c r="F10" i="43"/>
  <c r="F15" i="26" s="1"/>
  <c r="H28" i="12"/>
  <c r="H29"/>
  <c r="D29"/>
  <c r="E29"/>
  <c r="F29"/>
  <c r="G29"/>
  <c r="I29"/>
  <c r="J29"/>
  <c r="K29"/>
  <c r="L29"/>
  <c r="H30"/>
  <c r="E33"/>
  <c r="E47" s="1"/>
  <c r="H34"/>
  <c r="H35"/>
  <c r="H36"/>
  <c r="H37"/>
  <c r="E38"/>
  <c r="F38"/>
  <c r="H38" s="1"/>
  <c r="G38"/>
  <c r="I38"/>
  <c r="H39"/>
  <c r="E40"/>
  <c r="F40"/>
  <c r="F42" s="1"/>
  <c r="F47" s="1"/>
  <c r="G40"/>
  <c r="I40"/>
  <c r="I42" s="1"/>
  <c r="I47" s="1"/>
  <c r="I49" s="1"/>
  <c r="H41"/>
  <c r="E42"/>
  <c r="H43"/>
  <c r="H44"/>
  <c r="O10" i="43"/>
  <c r="O15" i="26" s="1"/>
  <c r="H45" i="12"/>
  <c r="E46"/>
  <c r="F46"/>
  <c r="G46"/>
  <c r="I46"/>
  <c r="J46"/>
  <c r="J47" s="1"/>
  <c r="K46"/>
  <c r="K47" s="1"/>
  <c r="K49" s="1"/>
  <c r="L46"/>
  <c r="L47" s="1"/>
  <c r="L49" s="1"/>
  <c r="D47"/>
  <c r="D51"/>
  <c r="E51"/>
  <c r="F51"/>
  <c r="G51"/>
  <c r="I51"/>
  <c r="J51"/>
  <c r="K51"/>
  <c r="L51"/>
  <c r="H52"/>
  <c r="C10" i="44"/>
  <c r="H53" i="12"/>
  <c r="F10" i="44"/>
  <c r="F14" i="28" s="1"/>
  <c r="H54" i="12"/>
  <c r="I10" i="44"/>
  <c r="I14" i="28" s="1"/>
  <c r="D55" i="12"/>
  <c r="E55"/>
  <c r="F55"/>
  <c r="G55"/>
  <c r="J55"/>
  <c r="K55"/>
  <c r="L55"/>
  <c r="H56"/>
  <c r="H57"/>
  <c r="H55" s="1"/>
  <c r="H58"/>
  <c r="D61"/>
  <c r="E61"/>
  <c r="F61"/>
  <c r="G61"/>
  <c r="I61"/>
  <c r="J61"/>
  <c r="J68" s="1"/>
  <c r="K61"/>
  <c r="L61"/>
  <c r="H62"/>
  <c r="R10" i="44"/>
  <c r="U14" i="28" s="1"/>
  <c r="H64" i="12"/>
  <c r="O10" i="44"/>
  <c r="R14" i="28" s="1"/>
  <c r="E65" i="12"/>
  <c r="F65"/>
  <c r="G65"/>
  <c r="H65"/>
  <c r="I65"/>
  <c r="J65"/>
  <c r="K65"/>
  <c r="L65"/>
  <c r="H9" i="54"/>
  <c r="H10"/>
  <c r="H11"/>
  <c r="H12"/>
  <c r="H13"/>
  <c r="D14"/>
  <c r="D16"/>
  <c r="D49" s="1"/>
  <c r="E14"/>
  <c r="E16" s="1"/>
  <c r="F14"/>
  <c r="F16" s="1"/>
  <c r="G14"/>
  <c r="G16" s="1"/>
  <c r="I14"/>
  <c r="I16" s="1"/>
  <c r="J14"/>
  <c r="J16" s="1"/>
  <c r="K14"/>
  <c r="K16" s="1"/>
  <c r="L14"/>
  <c r="L16" s="1"/>
  <c r="L49" s="1"/>
  <c r="H15"/>
  <c r="H17"/>
  <c r="H18"/>
  <c r="H19"/>
  <c r="H20"/>
  <c r="H21"/>
  <c r="H22"/>
  <c r="D22"/>
  <c r="E22"/>
  <c r="F22"/>
  <c r="G22"/>
  <c r="I22"/>
  <c r="J22"/>
  <c r="K22"/>
  <c r="L22"/>
  <c r="H23"/>
  <c r="H24"/>
  <c r="H25"/>
  <c r="H26"/>
  <c r="H27"/>
  <c r="F9" i="43" s="1"/>
  <c r="F22" s="1"/>
  <c r="H28" i="54"/>
  <c r="D29"/>
  <c r="E29"/>
  <c r="F29"/>
  <c r="G29"/>
  <c r="I29"/>
  <c r="J29"/>
  <c r="K29"/>
  <c r="L29"/>
  <c r="H30"/>
  <c r="E33"/>
  <c r="H34"/>
  <c r="H35"/>
  <c r="H36"/>
  <c r="H37"/>
  <c r="E38"/>
  <c r="E40"/>
  <c r="E42" s="1"/>
  <c r="F38"/>
  <c r="F40" s="1"/>
  <c r="G38"/>
  <c r="I38"/>
  <c r="I40"/>
  <c r="I42" s="1"/>
  <c r="I47" s="1"/>
  <c r="H39"/>
  <c r="H41"/>
  <c r="H43"/>
  <c r="H44"/>
  <c r="H45"/>
  <c r="E46"/>
  <c r="F46"/>
  <c r="G46"/>
  <c r="I46"/>
  <c r="J46"/>
  <c r="J47" s="1"/>
  <c r="K46"/>
  <c r="K47" s="1"/>
  <c r="K49" s="1"/>
  <c r="L46"/>
  <c r="D47"/>
  <c r="L47"/>
  <c r="D51"/>
  <c r="E51"/>
  <c r="F51"/>
  <c r="G51"/>
  <c r="I51"/>
  <c r="J51"/>
  <c r="K51"/>
  <c r="L51"/>
  <c r="H52"/>
  <c r="C9" i="44" s="1"/>
  <c r="U9" s="1"/>
  <c r="X13" i="28" s="1"/>
  <c r="H53" i="54"/>
  <c r="F9" i="44" s="1"/>
  <c r="F13" i="28" s="1"/>
  <c r="H54" i="54"/>
  <c r="I9" i="44"/>
  <c r="D55" i="54"/>
  <c r="E55"/>
  <c r="F55"/>
  <c r="G55"/>
  <c r="G68" s="1"/>
  <c r="J55"/>
  <c r="K55"/>
  <c r="L55"/>
  <c r="H56"/>
  <c r="H57"/>
  <c r="H58"/>
  <c r="D61"/>
  <c r="D68"/>
  <c r="E61"/>
  <c r="F61"/>
  <c r="F68" s="1"/>
  <c r="G61"/>
  <c r="I61"/>
  <c r="I60" s="1"/>
  <c r="I55" s="1"/>
  <c r="J61"/>
  <c r="K61"/>
  <c r="L61"/>
  <c r="H62"/>
  <c r="R9" i="44" s="1"/>
  <c r="U13" i="28" s="1"/>
  <c r="H64" i="54"/>
  <c r="E65"/>
  <c r="F65"/>
  <c r="G65"/>
  <c r="H65"/>
  <c r="I65"/>
  <c r="J65"/>
  <c r="K65"/>
  <c r="L65"/>
  <c r="H9" i="13"/>
  <c r="H10"/>
  <c r="H11"/>
  <c r="H12"/>
  <c r="H13"/>
  <c r="D14"/>
  <c r="E14"/>
  <c r="E16"/>
  <c r="F14"/>
  <c r="F16"/>
  <c r="G14"/>
  <c r="G16"/>
  <c r="I14"/>
  <c r="I16"/>
  <c r="J14"/>
  <c r="J16"/>
  <c r="J49" s="1"/>
  <c r="K14"/>
  <c r="K16" s="1"/>
  <c r="L14"/>
  <c r="L16" s="1"/>
  <c r="L49" s="1"/>
  <c r="H15"/>
  <c r="D16"/>
  <c r="H17"/>
  <c r="H18"/>
  <c r="H19"/>
  <c r="H20"/>
  <c r="H21"/>
  <c r="D22"/>
  <c r="E22"/>
  <c r="H8" i="43"/>
  <c r="F22" i="13"/>
  <c r="G22"/>
  <c r="I22"/>
  <c r="J8" i="43"/>
  <c r="J22" i="13"/>
  <c r="K22"/>
  <c r="L22"/>
  <c r="H23"/>
  <c r="H24"/>
  <c r="R8" i="43"/>
  <c r="R13" i="26" s="1"/>
  <c r="H25" i="13"/>
  <c r="H26"/>
  <c r="H27"/>
  <c r="F8" i="43"/>
  <c r="F13" i="26" s="1"/>
  <c r="H28" i="13"/>
  <c r="L8" i="43"/>
  <c r="D29" i="13"/>
  <c r="E29"/>
  <c r="F29"/>
  <c r="G29"/>
  <c r="I29"/>
  <c r="J29"/>
  <c r="K29"/>
  <c r="L29"/>
  <c r="H30"/>
  <c r="E33"/>
  <c r="H34"/>
  <c r="H35"/>
  <c r="H36"/>
  <c r="H37"/>
  <c r="H38" s="1"/>
  <c r="H40" s="1"/>
  <c r="E38"/>
  <c r="E40"/>
  <c r="E42" s="1"/>
  <c r="E47" s="1"/>
  <c r="E49" s="1"/>
  <c r="E71" s="1"/>
  <c r="F38"/>
  <c r="F40" s="1"/>
  <c r="G38"/>
  <c r="G40" s="1"/>
  <c r="G42" s="1"/>
  <c r="I38"/>
  <c r="I40"/>
  <c r="I42" s="1"/>
  <c r="I47" s="1"/>
  <c r="I49" s="1"/>
  <c r="J38"/>
  <c r="J40"/>
  <c r="J42" s="1"/>
  <c r="J47" s="1"/>
  <c r="K38"/>
  <c r="H39"/>
  <c r="K40"/>
  <c r="K42"/>
  <c r="H41"/>
  <c r="H43"/>
  <c r="H44"/>
  <c r="O8" i="43"/>
  <c r="O13" i="26" s="1"/>
  <c r="H45" i="13"/>
  <c r="E46"/>
  <c r="F46"/>
  <c r="G46"/>
  <c r="I46"/>
  <c r="J46"/>
  <c r="K46"/>
  <c r="L46"/>
  <c r="D47"/>
  <c r="L47"/>
  <c r="D51"/>
  <c r="E51"/>
  <c r="F51"/>
  <c r="G51"/>
  <c r="I51"/>
  <c r="J51"/>
  <c r="K51"/>
  <c r="L51"/>
  <c r="H52"/>
  <c r="H53"/>
  <c r="F8" i="44"/>
  <c r="F12" i="28" s="1"/>
  <c r="H54" i="13"/>
  <c r="D55"/>
  <c r="E55"/>
  <c r="F55"/>
  <c r="G55"/>
  <c r="J55"/>
  <c r="K55"/>
  <c r="L55"/>
  <c r="H56"/>
  <c r="H57"/>
  <c r="H55"/>
  <c r="H58"/>
  <c r="D61"/>
  <c r="E61"/>
  <c r="F61"/>
  <c r="G61"/>
  <c r="I61"/>
  <c r="J61"/>
  <c r="K61"/>
  <c r="K68" s="1"/>
  <c r="L61"/>
  <c r="H62"/>
  <c r="H64"/>
  <c r="E65"/>
  <c r="F65"/>
  <c r="G65"/>
  <c r="H65"/>
  <c r="I65"/>
  <c r="J65"/>
  <c r="K65"/>
  <c r="L65"/>
  <c r="H9" i="11"/>
  <c r="H10"/>
  <c r="H11"/>
  <c r="H12"/>
  <c r="H13"/>
  <c r="D14"/>
  <c r="D16"/>
  <c r="D49" s="1"/>
  <c r="E14"/>
  <c r="E16" s="1"/>
  <c r="F14"/>
  <c r="F16" s="1"/>
  <c r="G14"/>
  <c r="G16" s="1"/>
  <c r="I14"/>
  <c r="I16" s="1"/>
  <c r="D6" i="43" s="1"/>
  <c r="V6" s="1"/>
  <c r="V11" i="26" s="1"/>
  <c r="J14" i="11"/>
  <c r="K14"/>
  <c r="K16" s="1"/>
  <c r="L14"/>
  <c r="L16" s="1"/>
  <c r="H15"/>
  <c r="J16"/>
  <c r="H17"/>
  <c r="H18"/>
  <c r="H19"/>
  <c r="H20"/>
  <c r="H21"/>
  <c r="H22" s="1"/>
  <c r="I6" i="43" s="1"/>
  <c r="I11" i="26" s="1"/>
  <c r="D22" i="11"/>
  <c r="E22"/>
  <c r="H6" i="43" s="1"/>
  <c r="H22" s="1"/>
  <c r="F22" i="11"/>
  <c r="G22"/>
  <c r="I22"/>
  <c r="J6" i="43" s="1"/>
  <c r="J11" i="26" s="1"/>
  <c r="J22" i="11"/>
  <c r="J49" s="1"/>
  <c r="K22"/>
  <c r="L22"/>
  <c r="H23"/>
  <c r="H24"/>
  <c r="R6" i="43" s="1"/>
  <c r="R11" i="26" s="1"/>
  <c r="R27" s="1"/>
  <c r="H25" i="11"/>
  <c r="H26"/>
  <c r="H27"/>
  <c r="F6" i="43" s="1"/>
  <c r="H28" i="11"/>
  <c r="L6" i="43" s="1"/>
  <c r="L11" i="26" s="1"/>
  <c r="D29" i="11"/>
  <c r="E29"/>
  <c r="F29"/>
  <c r="G29"/>
  <c r="I29"/>
  <c r="J29"/>
  <c r="K29"/>
  <c r="L29"/>
  <c r="H30"/>
  <c r="E33"/>
  <c r="H34"/>
  <c r="H35"/>
  <c r="H36"/>
  <c r="H37"/>
  <c r="E38"/>
  <c r="F38"/>
  <c r="G38"/>
  <c r="H38" s="1"/>
  <c r="I38"/>
  <c r="I40" s="1"/>
  <c r="I42" s="1"/>
  <c r="I47" s="1"/>
  <c r="H39"/>
  <c r="E40"/>
  <c r="E42" s="1"/>
  <c r="E47" s="1"/>
  <c r="F40"/>
  <c r="F42"/>
  <c r="F47" s="1"/>
  <c r="H41"/>
  <c r="H43"/>
  <c r="H44"/>
  <c r="O6" i="43"/>
  <c r="H45" i="11"/>
  <c r="E46"/>
  <c r="F46"/>
  <c r="G46"/>
  <c r="I46"/>
  <c r="J46"/>
  <c r="K46"/>
  <c r="K47"/>
  <c r="L46"/>
  <c r="L47"/>
  <c r="D47"/>
  <c r="J47"/>
  <c r="D51"/>
  <c r="E51"/>
  <c r="F51"/>
  <c r="G51"/>
  <c r="G68" s="1"/>
  <c r="I51"/>
  <c r="I68" s="1"/>
  <c r="J51"/>
  <c r="K51"/>
  <c r="L51"/>
  <c r="H52"/>
  <c r="C6" i="44" s="1"/>
  <c r="H53" i="11"/>
  <c r="F6" i="44" s="1"/>
  <c r="F10" i="28" s="1"/>
  <c r="H54" i="11"/>
  <c r="I6" i="44" s="1"/>
  <c r="D55" i="11"/>
  <c r="D68" s="1"/>
  <c r="E55"/>
  <c r="F55"/>
  <c r="G55"/>
  <c r="J55"/>
  <c r="J68" s="1"/>
  <c r="K55"/>
  <c r="L55"/>
  <c r="H56"/>
  <c r="H55" s="1"/>
  <c r="H57"/>
  <c r="H58"/>
  <c r="D61"/>
  <c r="E61"/>
  <c r="F61"/>
  <c r="G61"/>
  <c r="I61"/>
  <c r="I55"/>
  <c r="J61"/>
  <c r="K61"/>
  <c r="L61"/>
  <c r="H62"/>
  <c r="R6" i="44" s="1"/>
  <c r="U10" i="28" s="1"/>
  <c r="H64" i="11"/>
  <c r="O6" i="44" s="1"/>
  <c r="E65" i="11"/>
  <c r="F65"/>
  <c r="G65"/>
  <c r="H65"/>
  <c r="I65"/>
  <c r="J65"/>
  <c r="K65"/>
  <c r="K68" s="1"/>
  <c r="L65"/>
  <c r="H9" i="79"/>
  <c r="H10"/>
  <c r="H11"/>
  <c r="H12"/>
  <c r="H14" s="1"/>
  <c r="H16" s="1"/>
  <c r="C24" i="43" s="1"/>
  <c r="H13" i="79"/>
  <c r="D14"/>
  <c r="D16" s="1"/>
  <c r="D49" s="1"/>
  <c r="E14"/>
  <c r="E16"/>
  <c r="B24" i="43" s="1"/>
  <c r="F14" i="79"/>
  <c r="G14"/>
  <c r="G16"/>
  <c r="I14"/>
  <c r="I16"/>
  <c r="J14"/>
  <c r="J16"/>
  <c r="J49" s="1"/>
  <c r="K14"/>
  <c r="K16" s="1"/>
  <c r="L14"/>
  <c r="L16"/>
  <c r="H15"/>
  <c r="F16"/>
  <c r="H17"/>
  <c r="H18"/>
  <c r="I24" i="43" s="1"/>
  <c r="I12" i="27" s="1"/>
  <c r="H19" i="79"/>
  <c r="H20"/>
  <c r="H21"/>
  <c r="D22"/>
  <c r="E22"/>
  <c r="H24" i="43" s="1"/>
  <c r="H12" i="27" s="1"/>
  <c r="F22" i="79"/>
  <c r="G22"/>
  <c r="I22"/>
  <c r="J22"/>
  <c r="K22"/>
  <c r="L22"/>
  <c r="H23"/>
  <c r="H24"/>
  <c r="R24" i="43"/>
  <c r="R12" i="27" s="1"/>
  <c r="H25" i="79"/>
  <c r="H26"/>
  <c r="H27"/>
  <c r="F24" i="43"/>
  <c r="H28" i="79"/>
  <c r="D29"/>
  <c r="E29"/>
  <c r="F29"/>
  <c r="G29"/>
  <c r="I29"/>
  <c r="J29"/>
  <c r="K29"/>
  <c r="L29"/>
  <c r="H30"/>
  <c r="E33"/>
  <c r="H34"/>
  <c r="L24" i="43" s="1"/>
  <c r="L12" i="27" s="1"/>
  <c r="H35" i="79"/>
  <c r="H36"/>
  <c r="H37"/>
  <c r="E38"/>
  <c r="E40"/>
  <c r="F38"/>
  <c r="F40"/>
  <c r="F42" s="1"/>
  <c r="G38"/>
  <c r="H38" s="1"/>
  <c r="I38"/>
  <c r="I40" s="1"/>
  <c r="I42" s="1"/>
  <c r="H39"/>
  <c r="H41"/>
  <c r="H43"/>
  <c r="H44"/>
  <c r="H46" s="1"/>
  <c r="H45"/>
  <c r="E46"/>
  <c r="F46"/>
  <c r="G46"/>
  <c r="I46"/>
  <c r="J46"/>
  <c r="J47"/>
  <c r="K46"/>
  <c r="L46"/>
  <c r="L47" s="1"/>
  <c r="L49" s="1"/>
  <c r="D47"/>
  <c r="D51"/>
  <c r="E51"/>
  <c r="F51"/>
  <c r="G51"/>
  <c r="I51"/>
  <c r="J51"/>
  <c r="J68" s="1"/>
  <c r="K51"/>
  <c r="L51"/>
  <c r="H52"/>
  <c r="C25" i="44" s="1"/>
  <c r="C9" i="29" s="1"/>
  <c r="H53" i="79"/>
  <c r="F25" i="44" s="1"/>
  <c r="H54" i="79"/>
  <c r="I25" i="44" s="1"/>
  <c r="I9" i="29" s="1"/>
  <c r="X9" s="1"/>
  <c r="D55" i="79"/>
  <c r="E55"/>
  <c r="F55"/>
  <c r="G55"/>
  <c r="H55"/>
  <c r="J55"/>
  <c r="K55"/>
  <c r="L55"/>
  <c r="H56"/>
  <c r="H57"/>
  <c r="H58"/>
  <c r="H59"/>
  <c r="L25" i="44"/>
  <c r="L9" i="29" s="1"/>
  <c r="D61" i="79"/>
  <c r="E61"/>
  <c r="F61"/>
  <c r="G61"/>
  <c r="I61"/>
  <c r="I55"/>
  <c r="J61"/>
  <c r="K61"/>
  <c r="L61"/>
  <c r="H62"/>
  <c r="H63"/>
  <c r="H64"/>
  <c r="E65"/>
  <c r="F65"/>
  <c r="G65"/>
  <c r="H65"/>
  <c r="I65"/>
  <c r="J65"/>
  <c r="K65"/>
  <c r="L65"/>
  <c r="D9" i="9"/>
  <c r="E9"/>
  <c r="F9"/>
  <c r="G9"/>
  <c r="D10"/>
  <c r="E10"/>
  <c r="N10" s="1"/>
  <c r="F10"/>
  <c r="G10"/>
  <c r="K10"/>
  <c r="L10"/>
  <c r="D11"/>
  <c r="E11"/>
  <c r="F11"/>
  <c r="G11"/>
  <c r="K11"/>
  <c r="L11"/>
  <c r="D12"/>
  <c r="E12"/>
  <c r="N12" s="1"/>
  <c r="F12"/>
  <c r="G12"/>
  <c r="K12"/>
  <c r="L8" i="2" s="1"/>
  <c r="L12" i="9"/>
  <c r="M8" i="2" s="1"/>
  <c r="D13" i="9"/>
  <c r="E13"/>
  <c r="F13"/>
  <c r="G13"/>
  <c r="K13"/>
  <c r="L9" i="2" s="1"/>
  <c r="L13" i="9"/>
  <c r="M9" i="2" s="1"/>
  <c r="E15" i="9"/>
  <c r="F15"/>
  <c r="G15"/>
  <c r="F17"/>
  <c r="G17"/>
  <c r="L17"/>
  <c r="N17"/>
  <c r="D18"/>
  <c r="E18"/>
  <c r="F18"/>
  <c r="G18"/>
  <c r="I18"/>
  <c r="K18"/>
  <c r="L18"/>
  <c r="D19"/>
  <c r="E19"/>
  <c r="N19" s="1"/>
  <c r="F19"/>
  <c r="G19"/>
  <c r="K19"/>
  <c r="L19"/>
  <c r="D20"/>
  <c r="E20"/>
  <c r="N20" s="1"/>
  <c r="F20"/>
  <c r="G20"/>
  <c r="I20"/>
  <c r="K20"/>
  <c r="L16" i="2"/>
  <c r="L20" i="9"/>
  <c r="D21"/>
  <c r="E21"/>
  <c r="N21"/>
  <c r="F21"/>
  <c r="G21"/>
  <c r="I21"/>
  <c r="K21"/>
  <c r="L17" i="2" s="1"/>
  <c r="L21" i="9"/>
  <c r="M17" i="2" s="1"/>
  <c r="E23" i="9"/>
  <c r="N23" s="1"/>
  <c r="F23"/>
  <c r="G23"/>
  <c r="D24"/>
  <c r="E24"/>
  <c r="N24" s="1"/>
  <c r="F24"/>
  <c r="G24"/>
  <c r="K24"/>
  <c r="L24"/>
  <c r="D25"/>
  <c r="E25"/>
  <c r="F25"/>
  <c r="G25"/>
  <c r="K25"/>
  <c r="L25"/>
  <c r="D26"/>
  <c r="E26"/>
  <c r="F26"/>
  <c r="G26"/>
  <c r="K26"/>
  <c r="L26"/>
  <c r="D27"/>
  <c r="E27"/>
  <c r="N27" s="1"/>
  <c r="F27"/>
  <c r="G27"/>
  <c r="K27"/>
  <c r="L27"/>
  <c r="D28"/>
  <c r="E28"/>
  <c r="N28" s="1"/>
  <c r="F28"/>
  <c r="G28"/>
  <c r="K28"/>
  <c r="L28"/>
  <c r="K30"/>
  <c r="L30"/>
  <c r="E31"/>
  <c r="N31" s="1"/>
  <c r="F31"/>
  <c r="G31"/>
  <c r="K31"/>
  <c r="L31"/>
  <c r="E32"/>
  <c r="N32" s="1"/>
  <c r="F32"/>
  <c r="G32"/>
  <c r="K32"/>
  <c r="L32"/>
  <c r="K33"/>
  <c r="L33"/>
  <c r="E34"/>
  <c r="N34" s="1"/>
  <c r="F34"/>
  <c r="G34"/>
  <c r="K34"/>
  <c r="L34"/>
  <c r="M29" i="2"/>
  <c r="M34" s="1"/>
  <c r="E35" i="9"/>
  <c r="N35" s="1"/>
  <c r="F35"/>
  <c r="G35"/>
  <c r="K35"/>
  <c r="L35"/>
  <c r="E36"/>
  <c r="N36"/>
  <c r="F36"/>
  <c r="G36"/>
  <c r="K36"/>
  <c r="L36"/>
  <c r="E37"/>
  <c r="F37"/>
  <c r="G37"/>
  <c r="K37"/>
  <c r="L37"/>
  <c r="K38"/>
  <c r="L38"/>
  <c r="E39"/>
  <c r="N39" s="1"/>
  <c r="F39"/>
  <c r="G39"/>
  <c r="K39"/>
  <c r="L39"/>
  <c r="K40"/>
  <c r="L40"/>
  <c r="E41"/>
  <c r="N41" s="1"/>
  <c r="F41"/>
  <c r="G41"/>
  <c r="I41"/>
  <c r="K41"/>
  <c r="L41"/>
  <c r="L42"/>
  <c r="E43"/>
  <c r="N43" s="1"/>
  <c r="F43"/>
  <c r="G43"/>
  <c r="H35" i="2" s="1"/>
  <c r="K43" i="9"/>
  <c r="L43"/>
  <c r="D44"/>
  <c r="E44"/>
  <c r="N44" s="1"/>
  <c r="F44"/>
  <c r="G44"/>
  <c r="K44"/>
  <c r="L44"/>
  <c r="D45"/>
  <c r="E45"/>
  <c r="F45"/>
  <c r="G37" i="2" s="1"/>
  <c r="G45" i="9"/>
  <c r="J37" i="2"/>
  <c r="K45" i="9"/>
  <c r="L45"/>
  <c r="L46"/>
  <c r="N48"/>
  <c r="N50"/>
  <c r="D52"/>
  <c r="E52"/>
  <c r="F52"/>
  <c r="G52"/>
  <c r="K52"/>
  <c r="L52"/>
  <c r="D53"/>
  <c r="E53"/>
  <c r="F53"/>
  <c r="G53"/>
  <c r="K53"/>
  <c r="L53"/>
  <c r="D54"/>
  <c r="F54"/>
  <c r="G54"/>
  <c r="K54"/>
  <c r="L54"/>
  <c r="D56"/>
  <c r="E56"/>
  <c r="N56" s="1"/>
  <c r="F56"/>
  <c r="G56"/>
  <c r="I56"/>
  <c r="K56"/>
  <c r="L56"/>
  <c r="D57"/>
  <c r="E57"/>
  <c r="F57"/>
  <c r="H57"/>
  <c r="G57"/>
  <c r="I57"/>
  <c r="K57"/>
  <c r="L57"/>
  <c r="E58"/>
  <c r="N58" s="1"/>
  <c r="F58"/>
  <c r="G58"/>
  <c r="I58"/>
  <c r="K58"/>
  <c r="L58"/>
  <c r="E59"/>
  <c r="N59" s="1"/>
  <c r="F59"/>
  <c r="G59"/>
  <c r="I59"/>
  <c r="K59"/>
  <c r="L59"/>
  <c r="D60"/>
  <c r="D55" s="1"/>
  <c r="E60"/>
  <c r="N60" s="1"/>
  <c r="F60"/>
  <c r="G60"/>
  <c r="K60"/>
  <c r="L60"/>
  <c r="F62"/>
  <c r="G62"/>
  <c r="I61"/>
  <c r="K62"/>
  <c r="L62"/>
  <c r="F63"/>
  <c r="F61" s="1"/>
  <c r="G63"/>
  <c r="H63"/>
  <c r="D64"/>
  <c r="E64"/>
  <c r="F64"/>
  <c r="G64"/>
  <c r="K64"/>
  <c r="L79" i="2" s="1"/>
  <c r="L64" i="9"/>
  <c r="M79" i="2" s="1"/>
  <c r="E65" i="9"/>
  <c r="N65"/>
  <c r="N66"/>
  <c r="N67"/>
  <c r="D10" i="8"/>
  <c r="E10"/>
  <c r="E19" i="3" s="1"/>
  <c r="F10" i="8"/>
  <c r="H10"/>
  <c r="G11"/>
  <c r="I11" s="1"/>
  <c r="G12"/>
  <c r="G13"/>
  <c r="G14"/>
  <c r="G15"/>
  <c r="G16"/>
  <c r="G17"/>
  <c r="I17"/>
  <c r="D18"/>
  <c r="E18"/>
  <c r="F18"/>
  <c r="F20" i="3"/>
  <c r="H15" i="2" s="1"/>
  <c r="H18" i="8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G30"/>
  <c r="G31"/>
  <c r="I31" s="1"/>
  <c r="G32"/>
  <c r="I32" s="1"/>
  <c r="G33"/>
  <c r="G34"/>
  <c r="G35"/>
  <c r="G36"/>
  <c r="G37"/>
  <c r="G38"/>
  <c r="I38"/>
  <c r="G39"/>
  <c r="I39"/>
  <c r="D40"/>
  <c r="D21" i="3"/>
  <c r="F16" i="2" s="1"/>
  <c r="F40" i="8"/>
  <c r="G40" s="1"/>
  <c r="H40"/>
  <c r="G41"/>
  <c r="I41"/>
  <c r="D42"/>
  <c r="E42"/>
  <c r="F42"/>
  <c r="H42"/>
  <c r="G43"/>
  <c r="G44"/>
  <c r="G45"/>
  <c r="G46"/>
  <c r="G47"/>
  <c r="G48"/>
  <c r="J49"/>
  <c r="K49"/>
  <c r="G50"/>
  <c r="G51"/>
  <c r="G52"/>
  <c r="G53"/>
  <c r="D54"/>
  <c r="D82"/>
  <c r="E54"/>
  <c r="F54"/>
  <c r="H30" i="3"/>
  <c r="G55" i="8"/>
  <c r="I55" s="1"/>
  <c r="G56"/>
  <c r="I56" s="1"/>
  <c r="G57"/>
  <c r="G58"/>
  <c r="G59"/>
  <c r="I59" s="1"/>
  <c r="G60"/>
  <c r="I60" s="1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G72"/>
  <c r="I72"/>
  <c r="G73"/>
  <c r="I73"/>
  <c r="G74"/>
  <c r="I74"/>
  <c r="G75"/>
  <c r="I75"/>
  <c r="G77"/>
  <c r="I77"/>
  <c r="G78"/>
  <c r="I78"/>
  <c r="G79"/>
  <c r="I79"/>
  <c r="G80"/>
  <c r="I80"/>
  <c r="G81"/>
  <c r="J81"/>
  <c r="J84" s="1"/>
  <c r="K81"/>
  <c r="K84" s="1"/>
  <c r="E82"/>
  <c r="G83"/>
  <c r="D84"/>
  <c r="E84"/>
  <c r="F84"/>
  <c r="G84" s="1"/>
  <c r="G85"/>
  <c r="G86"/>
  <c r="D87"/>
  <c r="E87"/>
  <c r="G87"/>
  <c r="D88"/>
  <c r="E88"/>
  <c r="F88"/>
  <c r="H88"/>
  <c r="G89"/>
  <c r="I89"/>
  <c r="G90"/>
  <c r="I90"/>
  <c r="D91"/>
  <c r="D94"/>
  <c r="D96" s="1"/>
  <c r="E91"/>
  <c r="F91"/>
  <c r="G91"/>
  <c r="H91"/>
  <c r="G92"/>
  <c r="G93"/>
  <c r="E94"/>
  <c r="G95"/>
  <c r="E96"/>
  <c r="G97"/>
  <c r="G99"/>
  <c r="D100"/>
  <c r="D108"/>
  <c r="E100"/>
  <c r="E108"/>
  <c r="G108" s="1"/>
  <c r="F100"/>
  <c r="F108"/>
  <c r="G101"/>
  <c r="I101"/>
  <c r="G102"/>
  <c r="I102"/>
  <c r="G103"/>
  <c r="I103"/>
  <c r="G104"/>
  <c r="I104"/>
  <c r="G105"/>
  <c r="I105"/>
  <c r="G106"/>
  <c r="I106"/>
  <c r="G107"/>
  <c r="I107"/>
  <c r="G110"/>
  <c r="D111"/>
  <c r="D123" s="1"/>
  <c r="E111"/>
  <c r="F111"/>
  <c r="H111"/>
  <c r="H123" s="1"/>
  <c r="G112"/>
  <c r="I112" s="1"/>
  <c r="G113"/>
  <c r="E114"/>
  <c r="G114"/>
  <c r="I114" s="1"/>
  <c r="G115"/>
  <c r="I115" s="1"/>
  <c r="G116"/>
  <c r="I116" s="1"/>
  <c r="G118"/>
  <c r="I118" s="1"/>
  <c r="G119"/>
  <c r="I119" s="1"/>
  <c r="G120"/>
  <c r="G121"/>
  <c r="G122"/>
  <c r="D129"/>
  <c r="E129"/>
  <c r="G129" s="1"/>
  <c r="F129"/>
  <c r="H129"/>
  <c r="G130"/>
  <c r="G131"/>
  <c r="I131"/>
  <c r="G132"/>
  <c r="I132"/>
  <c r="G133"/>
  <c r="I133"/>
  <c r="G134"/>
  <c r="G135"/>
  <c r="G136"/>
  <c r="I136"/>
  <c r="G137"/>
  <c r="G138"/>
  <c r="I138" s="1"/>
  <c r="G139"/>
  <c r="G140"/>
  <c r="I140"/>
  <c r="G141"/>
  <c r="I141"/>
  <c r="G142"/>
  <c r="I142"/>
  <c r="G143"/>
  <c r="I143"/>
  <c r="G144"/>
  <c r="I144"/>
  <c r="G145"/>
  <c r="I145"/>
  <c r="G146"/>
  <c r="I146"/>
  <c r="G147"/>
  <c r="G148"/>
  <c r="I148" s="1"/>
  <c r="G149"/>
  <c r="I149" s="1"/>
  <c r="G150"/>
  <c r="I150" s="1"/>
  <c r="G151"/>
  <c r="I151" s="1"/>
  <c r="G152"/>
  <c r="I152" s="1"/>
  <c r="G153"/>
  <c r="I153" s="1"/>
  <c r="G154"/>
  <c r="G155"/>
  <c r="G156"/>
  <c r="I156" s="1"/>
  <c r="G157"/>
  <c r="I157" s="1"/>
  <c r="G158"/>
  <c r="I158" s="1"/>
  <c r="G159"/>
  <c r="I159" s="1"/>
  <c r="G160"/>
  <c r="I160" s="1"/>
  <c r="G161"/>
  <c r="I161" s="1"/>
  <c r="G162"/>
  <c r="I162" s="1"/>
  <c r="G163"/>
  <c r="I163" s="1"/>
  <c r="G164"/>
  <c r="I164" s="1"/>
  <c r="G165"/>
  <c r="I165" s="1"/>
  <c r="G166"/>
  <c r="I166" s="1"/>
  <c r="G167"/>
  <c r="I167" s="1"/>
  <c r="G168"/>
  <c r="I168" s="1"/>
  <c r="G169"/>
  <c r="I169" s="1"/>
  <c r="G170"/>
  <c r="I170" s="1"/>
  <c r="G171"/>
  <c r="I171" s="1"/>
  <c r="G172"/>
  <c r="G173"/>
  <c r="I173"/>
  <c r="G174"/>
  <c r="I174"/>
  <c r="G176"/>
  <c r="G177"/>
  <c r="G179"/>
  <c r="I179"/>
  <c r="G180"/>
  <c r="I180"/>
  <c r="G181"/>
  <c r="I181"/>
  <c r="G182"/>
  <c r="I182"/>
  <c r="G183"/>
  <c r="I183"/>
  <c r="G184"/>
  <c r="I184"/>
  <c r="G185"/>
  <c r="G186"/>
  <c r="I186" s="1"/>
  <c r="G187"/>
  <c r="I187" s="1"/>
  <c r="G188"/>
  <c r="I188" s="1"/>
  <c r="G189"/>
  <c r="I189" s="1"/>
  <c r="G190"/>
  <c r="I190" s="1"/>
  <c r="G191"/>
  <c r="I191" s="1"/>
  <c r="G192"/>
  <c r="I192" s="1"/>
  <c r="G193"/>
  <c r="I193" s="1"/>
  <c r="G194"/>
  <c r="I194" s="1"/>
  <c r="D195"/>
  <c r="E195"/>
  <c r="F195"/>
  <c r="H81" i="3"/>
  <c r="G196" i="8"/>
  <c r="I196" s="1"/>
  <c r="G197"/>
  <c r="I197" s="1"/>
  <c r="G198"/>
  <c r="G199"/>
  <c r="I199"/>
  <c r="G200"/>
  <c r="I200"/>
  <c r="G201"/>
  <c r="I201"/>
  <c r="G202"/>
  <c r="I202"/>
  <c r="G203"/>
  <c r="I203"/>
  <c r="G204"/>
  <c r="I204"/>
  <c r="G205"/>
  <c r="I205"/>
  <c r="G206"/>
  <c r="I206"/>
  <c r="G207"/>
  <c r="I207"/>
  <c r="D208"/>
  <c r="E208"/>
  <c r="G208" s="1"/>
  <c r="I208" s="1"/>
  <c r="F208"/>
  <c r="H208"/>
  <c r="G209"/>
  <c r="I209"/>
  <c r="G210"/>
  <c r="G211"/>
  <c r="G212"/>
  <c r="I212"/>
  <c r="G213"/>
  <c r="G214"/>
  <c r="I214" s="1"/>
  <c r="G215"/>
  <c r="I215" s="1"/>
  <c r="G216"/>
  <c r="I216" s="1"/>
  <c r="G217"/>
  <c r="I217" s="1"/>
  <c r="G218"/>
  <c r="I218" s="1"/>
  <c r="G219"/>
  <c r="I219" s="1"/>
  <c r="G220"/>
  <c r="G221"/>
  <c r="D223"/>
  <c r="D222" s="1"/>
  <c r="D233" s="1"/>
  <c r="E223"/>
  <c r="F223"/>
  <c r="G224"/>
  <c r="G225"/>
  <c r="G226"/>
  <c r="D227"/>
  <c r="E227"/>
  <c r="F227"/>
  <c r="H227"/>
  <c r="G228"/>
  <c r="I228"/>
  <c r="G229"/>
  <c r="G230"/>
  <c r="D231"/>
  <c r="E10" i="7"/>
  <c r="F10"/>
  <c r="H10" s="1"/>
  <c r="G10"/>
  <c r="I10"/>
  <c r="H11"/>
  <c r="J11"/>
  <c r="E12"/>
  <c r="F12"/>
  <c r="G12"/>
  <c r="H13"/>
  <c r="H14"/>
  <c r="J14"/>
  <c r="H15"/>
  <c r="J15"/>
  <c r="E16"/>
  <c r="F16"/>
  <c r="H16" s="1"/>
  <c r="G16"/>
  <c r="H17"/>
  <c r="J17"/>
  <c r="H18"/>
  <c r="J18"/>
  <c r="D19"/>
  <c r="E19"/>
  <c r="E24" s="1"/>
  <c r="E26" s="1"/>
  <c r="F19"/>
  <c r="G19"/>
  <c r="H20"/>
  <c r="J20"/>
  <c r="H21"/>
  <c r="J21"/>
  <c r="E22"/>
  <c r="F22"/>
  <c r="H22" s="1"/>
  <c r="G22"/>
  <c r="I22"/>
  <c r="H23"/>
  <c r="J23" s="1"/>
  <c r="H25"/>
  <c r="D26"/>
  <c r="K26"/>
  <c r="L26"/>
  <c r="H27"/>
  <c r="H28"/>
  <c r="H29"/>
  <c r="F30"/>
  <c r="E27" i="3"/>
  <c r="G21" i="2" s="1"/>
  <c r="G30" i="7"/>
  <c r="H30" s="1"/>
  <c r="I30"/>
  <c r="I41" s="1"/>
  <c r="H31"/>
  <c r="D32"/>
  <c r="D41"/>
  <c r="E32"/>
  <c r="E41"/>
  <c r="F32"/>
  <c r="F41"/>
  <c r="G32"/>
  <c r="I32"/>
  <c r="K32"/>
  <c r="K41"/>
  <c r="L32"/>
  <c r="L41"/>
  <c r="H33"/>
  <c r="J33"/>
  <c r="H34"/>
  <c r="J34"/>
  <c r="H35"/>
  <c r="J35"/>
  <c r="H36"/>
  <c r="J36"/>
  <c r="H37"/>
  <c r="H38"/>
  <c r="J38" s="1"/>
  <c r="H39"/>
  <c r="H40"/>
  <c r="H42"/>
  <c r="H43"/>
  <c r="H44"/>
  <c r="E44"/>
  <c r="F44"/>
  <c r="G44"/>
  <c r="F34" i="3"/>
  <c r="E45" i="7"/>
  <c r="F45"/>
  <c r="K45"/>
  <c r="K57"/>
  <c r="K60" s="1"/>
  <c r="L45"/>
  <c r="L57"/>
  <c r="L60" s="1"/>
  <c r="H46"/>
  <c r="J46" s="1"/>
  <c r="H47"/>
  <c r="H48"/>
  <c r="J48"/>
  <c r="H49"/>
  <c r="J49"/>
  <c r="H50"/>
  <c r="D52"/>
  <c r="D54" s="1"/>
  <c r="D57" s="1"/>
  <c r="D60" s="1"/>
  <c r="I52"/>
  <c r="I54"/>
  <c r="I57" s="1"/>
  <c r="K52"/>
  <c r="L52"/>
  <c r="H53"/>
  <c r="F55"/>
  <c r="G55"/>
  <c r="H56"/>
  <c r="H58"/>
  <c r="J58" s="1"/>
  <c r="E59"/>
  <c r="F59"/>
  <c r="G59"/>
  <c r="H59" s="1"/>
  <c r="I59"/>
  <c r="H61"/>
  <c r="H62"/>
  <c r="J62" s="1"/>
  <c r="D64"/>
  <c r="D83" s="1"/>
  <c r="E64"/>
  <c r="E83"/>
  <c r="F64"/>
  <c r="G64"/>
  <c r="F53" i="3" s="1"/>
  <c r="I64" i="7"/>
  <c r="I83"/>
  <c r="K64"/>
  <c r="K83"/>
  <c r="L64"/>
  <c r="H65"/>
  <c r="J65" s="1"/>
  <c r="H66"/>
  <c r="H67"/>
  <c r="H68"/>
  <c r="J68" s="1"/>
  <c r="H69"/>
  <c r="H70"/>
  <c r="H71"/>
  <c r="H72"/>
  <c r="H73"/>
  <c r="H74"/>
  <c r="J74"/>
  <c r="D75"/>
  <c r="E75"/>
  <c r="F75"/>
  <c r="F83" s="1"/>
  <c r="H83" s="1"/>
  <c r="J83" s="1"/>
  <c r="G75"/>
  <c r="K75"/>
  <c r="L75"/>
  <c r="L83"/>
  <c r="L84" s="1"/>
  <c r="H76"/>
  <c r="J76"/>
  <c r="H77"/>
  <c r="J77"/>
  <c r="H78"/>
  <c r="J78"/>
  <c r="H79"/>
  <c r="J79"/>
  <c r="H80"/>
  <c r="J80"/>
  <c r="H81"/>
  <c r="H82"/>
  <c r="D88"/>
  <c r="E88"/>
  <c r="E101" s="1"/>
  <c r="F88"/>
  <c r="F101"/>
  <c r="H101" s="1"/>
  <c r="J101" s="1"/>
  <c r="G88"/>
  <c r="G101"/>
  <c r="K88"/>
  <c r="K101"/>
  <c r="L88"/>
  <c r="L101"/>
  <c r="H89"/>
  <c r="J89"/>
  <c r="H90"/>
  <c r="H91"/>
  <c r="H92"/>
  <c r="H93"/>
  <c r="H94"/>
  <c r="H95"/>
  <c r="J95" s="1"/>
  <c r="H96"/>
  <c r="J96" s="1"/>
  <c r="H97"/>
  <c r="J97" s="1"/>
  <c r="H98"/>
  <c r="H99"/>
  <c r="J99"/>
  <c r="H100"/>
  <c r="D101"/>
  <c r="E10" i="6"/>
  <c r="F10"/>
  <c r="G10"/>
  <c r="I10"/>
  <c r="H11"/>
  <c r="H12"/>
  <c r="J12" s="1"/>
  <c r="H13"/>
  <c r="D14"/>
  <c r="E14"/>
  <c r="F14"/>
  <c r="G14"/>
  <c r="H14" s="1"/>
  <c r="I14"/>
  <c r="K14"/>
  <c r="L14"/>
  <c r="H15"/>
  <c r="J15" s="1"/>
  <c r="H16"/>
  <c r="J16" s="1"/>
  <c r="H17"/>
  <c r="J17"/>
  <c r="H18"/>
  <c r="J18" s="1"/>
  <c r="D19"/>
  <c r="D32"/>
  <c r="E19"/>
  <c r="F19"/>
  <c r="G19"/>
  <c r="H19"/>
  <c r="I19"/>
  <c r="K19"/>
  <c r="K32"/>
  <c r="K34" s="1"/>
  <c r="L19"/>
  <c r="H20"/>
  <c r="J20"/>
  <c r="H21"/>
  <c r="H22"/>
  <c r="J22"/>
  <c r="H24"/>
  <c r="J24" s="1"/>
  <c r="F25"/>
  <c r="G25"/>
  <c r="I25"/>
  <c r="H26"/>
  <c r="J26" s="1"/>
  <c r="H27"/>
  <c r="J27"/>
  <c r="H28"/>
  <c r="J28" s="1"/>
  <c r="E29"/>
  <c r="D14" i="3"/>
  <c r="F29" i="6"/>
  <c r="H29" s="1"/>
  <c r="G29"/>
  <c r="I29"/>
  <c r="H30"/>
  <c r="H31"/>
  <c r="H33"/>
  <c r="H36"/>
  <c r="H37"/>
  <c r="D38"/>
  <c r="D52" s="1"/>
  <c r="E38"/>
  <c r="F38"/>
  <c r="H38" s="1"/>
  <c r="G38"/>
  <c r="K38"/>
  <c r="L38"/>
  <c r="L52" s="1"/>
  <c r="H39"/>
  <c r="J39" s="1"/>
  <c r="H40"/>
  <c r="J40" s="1"/>
  <c r="H41"/>
  <c r="H43"/>
  <c r="J43"/>
  <c r="H44"/>
  <c r="J44" s="1"/>
  <c r="H45"/>
  <c r="J45"/>
  <c r="H46"/>
  <c r="J46" s="1"/>
  <c r="H47"/>
  <c r="J47"/>
  <c r="H48"/>
  <c r="J48" s="1"/>
  <c r="H49"/>
  <c r="J49"/>
  <c r="H50"/>
  <c r="J50" s="1"/>
  <c r="H51"/>
  <c r="J51"/>
  <c r="E52"/>
  <c r="H53"/>
  <c r="E54"/>
  <c r="D47" i="3"/>
  <c r="D49" s="1"/>
  <c r="F54" i="6"/>
  <c r="G54"/>
  <c r="G57" s="1"/>
  <c r="G58"/>
  <c r="H55"/>
  <c r="J55" s="1"/>
  <c r="H56"/>
  <c r="E57"/>
  <c r="E58"/>
  <c r="I57"/>
  <c r="I58" s="1"/>
  <c r="E61"/>
  <c r="F61"/>
  <c r="H61" s="1"/>
  <c r="G61"/>
  <c r="I61"/>
  <c r="I78" s="1"/>
  <c r="K61"/>
  <c r="L61"/>
  <c r="E62"/>
  <c r="F62"/>
  <c r="H62" s="1"/>
  <c r="J62" s="1"/>
  <c r="G62"/>
  <c r="K62"/>
  <c r="L62"/>
  <c r="E63"/>
  <c r="F63"/>
  <c r="G63"/>
  <c r="H63"/>
  <c r="K63"/>
  <c r="L63"/>
  <c r="E64"/>
  <c r="F64"/>
  <c r="H64" s="1"/>
  <c r="G64"/>
  <c r="D65"/>
  <c r="E65"/>
  <c r="F65"/>
  <c r="G65"/>
  <c r="H65"/>
  <c r="J65" s="1"/>
  <c r="F66"/>
  <c r="G66"/>
  <c r="H66"/>
  <c r="F67"/>
  <c r="H67" s="1"/>
  <c r="J67" s="1"/>
  <c r="G67"/>
  <c r="D69"/>
  <c r="E69"/>
  <c r="F69"/>
  <c r="H69" s="1"/>
  <c r="G69"/>
  <c r="J69"/>
  <c r="K69"/>
  <c r="L69"/>
  <c r="D70"/>
  <c r="E70"/>
  <c r="F70"/>
  <c r="H70" s="1"/>
  <c r="G70"/>
  <c r="E71"/>
  <c r="F71"/>
  <c r="H71" s="1"/>
  <c r="J71" s="1"/>
  <c r="G71"/>
  <c r="E72"/>
  <c r="F72"/>
  <c r="G72"/>
  <c r="H72"/>
  <c r="E73"/>
  <c r="F73"/>
  <c r="G73"/>
  <c r="H73"/>
  <c r="J73"/>
  <c r="E74"/>
  <c r="F74"/>
  <c r="G74"/>
  <c r="H74"/>
  <c r="E75"/>
  <c r="F75"/>
  <c r="G75"/>
  <c r="H75"/>
  <c r="J75" s="1"/>
  <c r="E76"/>
  <c r="F76"/>
  <c r="H76" s="1"/>
  <c r="G76"/>
  <c r="E77"/>
  <c r="F77"/>
  <c r="H77" s="1"/>
  <c r="J77" s="1"/>
  <c r="G77"/>
  <c r="D81"/>
  <c r="E81"/>
  <c r="F81"/>
  <c r="G81"/>
  <c r="H81"/>
  <c r="J81"/>
  <c r="I81"/>
  <c r="K81"/>
  <c r="L81"/>
  <c r="H82"/>
  <c r="H83"/>
  <c r="H84"/>
  <c r="J84"/>
  <c r="D85"/>
  <c r="E85"/>
  <c r="F85"/>
  <c r="G85"/>
  <c r="I85"/>
  <c r="K85"/>
  <c r="L85"/>
  <c r="H86"/>
  <c r="H87"/>
  <c r="H88"/>
  <c r="J88"/>
  <c r="D89"/>
  <c r="E89"/>
  <c r="F89"/>
  <c r="G89"/>
  <c r="H89"/>
  <c r="I89"/>
  <c r="J89" s="1"/>
  <c r="K89"/>
  <c r="K294" s="1"/>
  <c r="L89"/>
  <c r="H90"/>
  <c r="H91"/>
  <c r="H92"/>
  <c r="J92" s="1"/>
  <c r="D93"/>
  <c r="E93"/>
  <c r="F93"/>
  <c r="G93"/>
  <c r="H91" i="2" s="1"/>
  <c r="I93" i="6"/>
  <c r="J91" i="2"/>
  <c r="K93" i="6"/>
  <c r="L91" i="2" s="1"/>
  <c r="L93" i="6"/>
  <c r="H94"/>
  <c r="H95"/>
  <c r="H96"/>
  <c r="J96"/>
  <c r="D97"/>
  <c r="E97"/>
  <c r="F97"/>
  <c r="G97"/>
  <c r="I97"/>
  <c r="K97"/>
  <c r="L97"/>
  <c r="H98"/>
  <c r="J98"/>
  <c r="H99"/>
  <c r="J99" s="1"/>
  <c r="H100"/>
  <c r="H101"/>
  <c r="E102"/>
  <c r="F102"/>
  <c r="G102"/>
  <c r="H102" s="1"/>
  <c r="J102" s="1"/>
  <c r="I102"/>
  <c r="K102"/>
  <c r="H103"/>
  <c r="H104"/>
  <c r="H105"/>
  <c r="J105" s="1"/>
  <c r="H106"/>
  <c r="D107"/>
  <c r="E107"/>
  <c r="F107"/>
  <c r="G107"/>
  <c r="H107" s="1"/>
  <c r="I107"/>
  <c r="H108"/>
  <c r="H109"/>
  <c r="H110"/>
  <c r="H111"/>
  <c r="D112"/>
  <c r="E112"/>
  <c r="F112"/>
  <c r="G112"/>
  <c r="H112"/>
  <c r="I112"/>
  <c r="J112" s="1"/>
  <c r="K112"/>
  <c r="L112"/>
  <c r="H113"/>
  <c r="H114"/>
  <c r="H115"/>
  <c r="J115"/>
  <c r="D116"/>
  <c r="E116"/>
  <c r="F116"/>
  <c r="G116"/>
  <c r="H116"/>
  <c r="I116"/>
  <c r="J116" s="1"/>
  <c r="K116"/>
  <c r="L116"/>
  <c r="H117"/>
  <c r="H118"/>
  <c r="H119"/>
  <c r="J119" s="1"/>
  <c r="D120"/>
  <c r="E120"/>
  <c r="F120"/>
  <c r="H120" s="1"/>
  <c r="G120"/>
  <c r="I120"/>
  <c r="J120"/>
  <c r="K120"/>
  <c r="L120"/>
  <c r="H121"/>
  <c r="H122"/>
  <c r="H123"/>
  <c r="J123" s="1"/>
  <c r="D124"/>
  <c r="E124"/>
  <c r="F124"/>
  <c r="H124" s="1"/>
  <c r="G124"/>
  <c r="I124"/>
  <c r="H125"/>
  <c r="H126"/>
  <c r="H127"/>
  <c r="J127"/>
  <c r="H128"/>
  <c r="D129"/>
  <c r="E129"/>
  <c r="F129"/>
  <c r="G129"/>
  <c r="I129"/>
  <c r="K129"/>
  <c r="L129"/>
  <c r="H130"/>
  <c r="H131"/>
  <c r="H132"/>
  <c r="J132" s="1"/>
  <c r="H133"/>
  <c r="D134"/>
  <c r="E134"/>
  <c r="F134"/>
  <c r="H134" s="1"/>
  <c r="G134"/>
  <c r="I134"/>
  <c r="J134" s="1"/>
  <c r="H135"/>
  <c r="H136"/>
  <c r="H137"/>
  <c r="J137"/>
  <c r="E138"/>
  <c r="F138"/>
  <c r="G138"/>
  <c r="H138"/>
  <c r="I138"/>
  <c r="H139"/>
  <c r="H140"/>
  <c r="H141"/>
  <c r="J141" s="1"/>
  <c r="H142"/>
  <c r="D143"/>
  <c r="E143"/>
  <c r="F143"/>
  <c r="G143"/>
  <c r="H143"/>
  <c r="I143"/>
  <c r="H144"/>
  <c r="H145"/>
  <c r="H146"/>
  <c r="D148"/>
  <c r="E148"/>
  <c r="F148"/>
  <c r="G148"/>
  <c r="H148"/>
  <c r="I148"/>
  <c r="K148"/>
  <c r="L148"/>
  <c r="H149"/>
  <c r="H150"/>
  <c r="H151"/>
  <c r="J151"/>
  <c r="D152"/>
  <c r="E152"/>
  <c r="F152"/>
  <c r="G152"/>
  <c r="H152"/>
  <c r="I152"/>
  <c r="K152"/>
  <c r="L152"/>
  <c r="H153"/>
  <c r="H154"/>
  <c r="H155"/>
  <c r="J155"/>
  <c r="E156"/>
  <c r="F156"/>
  <c r="G156"/>
  <c r="H156"/>
  <c r="I156"/>
  <c r="H157"/>
  <c r="H158"/>
  <c r="H159"/>
  <c r="H160"/>
  <c r="J160" s="1"/>
  <c r="D163"/>
  <c r="E163"/>
  <c r="F163"/>
  <c r="H163" s="1"/>
  <c r="G163"/>
  <c r="I163"/>
  <c r="K163"/>
  <c r="L163"/>
  <c r="H164"/>
  <c r="J164" s="1"/>
  <c r="H165"/>
  <c r="H166"/>
  <c r="J166" s="1"/>
  <c r="H167"/>
  <c r="D168"/>
  <c r="E168"/>
  <c r="F168"/>
  <c r="G168"/>
  <c r="H168"/>
  <c r="I168"/>
  <c r="J168" s="1"/>
  <c r="K168"/>
  <c r="L168"/>
  <c r="H169"/>
  <c r="H170"/>
  <c r="H171"/>
  <c r="J171" s="1"/>
  <c r="H172"/>
  <c r="E173"/>
  <c r="F173"/>
  <c r="G173"/>
  <c r="H173"/>
  <c r="I173"/>
  <c r="K173"/>
  <c r="H174"/>
  <c r="H175"/>
  <c r="H176"/>
  <c r="J176" s="1"/>
  <c r="D178"/>
  <c r="E178"/>
  <c r="F178"/>
  <c r="H178" s="1"/>
  <c r="G178"/>
  <c r="J178"/>
  <c r="K178"/>
  <c r="L178"/>
  <c r="H179"/>
  <c r="H180"/>
  <c r="H181"/>
  <c r="H182"/>
  <c r="H183"/>
  <c r="J183"/>
  <c r="E184"/>
  <c r="F184"/>
  <c r="G184"/>
  <c r="H184"/>
  <c r="I184"/>
  <c r="H185"/>
  <c r="H186"/>
  <c r="H187"/>
  <c r="J187" s="1"/>
  <c r="H188"/>
  <c r="E189"/>
  <c r="F189"/>
  <c r="H189" s="1"/>
  <c r="G189"/>
  <c r="I189"/>
  <c r="H190"/>
  <c r="H191"/>
  <c r="H192"/>
  <c r="J192"/>
  <c r="D193"/>
  <c r="E193"/>
  <c r="F193"/>
  <c r="G193"/>
  <c r="H193" s="1"/>
  <c r="I193"/>
  <c r="K193"/>
  <c r="L193"/>
  <c r="H194"/>
  <c r="H195"/>
  <c r="H196"/>
  <c r="J196" s="1"/>
  <c r="E198"/>
  <c r="F198"/>
  <c r="H198" s="1"/>
  <c r="G198"/>
  <c r="I198"/>
  <c r="H199"/>
  <c r="H200"/>
  <c r="H201"/>
  <c r="J201"/>
  <c r="D202"/>
  <c r="E202"/>
  <c r="F202"/>
  <c r="G202"/>
  <c r="H202"/>
  <c r="J202" s="1"/>
  <c r="I202"/>
  <c r="K202"/>
  <c r="L202"/>
  <c r="H203"/>
  <c r="H204"/>
  <c r="H205"/>
  <c r="J205"/>
  <c r="H206"/>
  <c r="D207"/>
  <c r="E207"/>
  <c r="F207"/>
  <c r="G207"/>
  <c r="H208"/>
  <c r="H209"/>
  <c r="H210"/>
  <c r="D211"/>
  <c r="E211"/>
  <c r="F211"/>
  <c r="G211"/>
  <c r="K211"/>
  <c r="L211"/>
  <c r="H212"/>
  <c r="H213"/>
  <c r="H214"/>
  <c r="D215"/>
  <c r="E215"/>
  <c r="F215"/>
  <c r="G215"/>
  <c r="H215"/>
  <c r="I215"/>
  <c r="K215"/>
  <c r="L215"/>
  <c r="H218"/>
  <c r="J218" s="1"/>
  <c r="D219"/>
  <c r="E219"/>
  <c r="F219"/>
  <c r="H219" s="1"/>
  <c r="G219"/>
  <c r="K219"/>
  <c r="L219"/>
  <c r="H222"/>
  <c r="E223"/>
  <c r="F223"/>
  <c r="G223"/>
  <c r="H226"/>
  <c r="E227"/>
  <c r="F227"/>
  <c r="H227" s="1"/>
  <c r="G227"/>
  <c r="H228"/>
  <c r="H229"/>
  <c r="H230"/>
  <c r="H231"/>
  <c r="E232"/>
  <c r="F232"/>
  <c r="H232" s="1"/>
  <c r="G232"/>
  <c r="J232"/>
  <c r="H235"/>
  <c r="J235" s="1"/>
  <c r="H236"/>
  <c r="D237"/>
  <c r="E237"/>
  <c r="F237"/>
  <c r="G237"/>
  <c r="H237"/>
  <c r="K237"/>
  <c r="L237"/>
  <c r="H240"/>
  <c r="H241"/>
  <c r="D242"/>
  <c r="E242"/>
  <c r="F242"/>
  <c r="G242"/>
  <c r="H242"/>
  <c r="K242"/>
  <c r="L242"/>
  <c r="H243"/>
  <c r="J243"/>
  <c r="H244"/>
  <c r="J244" s="1"/>
  <c r="H245"/>
  <c r="H246"/>
  <c r="H247"/>
  <c r="D248"/>
  <c r="E248"/>
  <c r="F248"/>
  <c r="H248" s="1"/>
  <c r="G248"/>
  <c r="I248"/>
  <c r="K248"/>
  <c r="L248"/>
  <c r="H249"/>
  <c r="H250"/>
  <c r="H251"/>
  <c r="D252"/>
  <c r="E252"/>
  <c r="F252"/>
  <c r="H252" s="1"/>
  <c r="J252" s="1"/>
  <c r="G252"/>
  <c r="K252"/>
  <c r="L252"/>
  <c r="H253"/>
  <c r="J253" s="1"/>
  <c r="H254"/>
  <c r="H255"/>
  <c r="J255" s="1"/>
  <c r="E256"/>
  <c r="F256"/>
  <c r="H256" s="1"/>
  <c r="J256" s="1"/>
  <c r="G256"/>
  <c r="H257"/>
  <c r="J257"/>
  <c r="H258"/>
  <c r="J258" s="1"/>
  <c r="H259"/>
  <c r="J259"/>
  <c r="E260"/>
  <c r="F260"/>
  <c r="G260"/>
  <c r="H260"/>
  <c r="H261"/>
  <c r="J261" s="1"/>
  <c r="H262"/>
  <c r="J262"/>
  <c r="H263"/>
  <c r="J263" s="1"/>
  <c r="E264"/>
  <c r="F264"/>
  <c r="H264" s="1"/>
  <c r="J264" s="1"/>
  <c r="G264"/>
  <c r="H265"/>
  <c r="J265"/>
  <c r="H266"/>
  <c r="J266" s="1"/>
  <c r="H267"/>
  <c r="J267"/>
  <c r="E268"/>
  <c r="F268"/>
  <c r="G268"/>
  <c r="H268"/>
  <c r="H269"/>
  <c r="J269" s="1"/>
  <c r="H270"/>
  <c r="J270"/>
  <c r="H271"/>
  <c r="J271" s="1"/>
  <c r="E272"/>
  <c r="F272"/>
  <c r="H272" s="1"/>
  <c r="J272" s="1"/>
  <c r="G272"/>
  <c r="H273"/>
  <c r="J273"/>
  <c r="H274"/>
  <c r="J274" s="1"/>
  <c r="H275"/>
  <c r="J275"/>
  <c r="E276"/>
  <c r="F276"/>
  <c r="G276"/>
  <c r="H277"/>
  <c r="J277"/>
  <c r="H278"/>
  <c r="J278" s="1"/>
  <c r="H279"/>
  <c r="J279" s="1"/>
  <c r="E280"/>
  <c r="F280"/>
  <c r="G280"/>
  <c r="H280" s="1"/>
  <c r="J280" s="1"/>
  <c r="H281"/>
  <c r="J281" s="1"/>
  <c r="H282"/>
  <c r="J282" s="1"/>
  <c r="H283"/>
  <c r="J283" s="1"/>
  <c r="E284"/>
  <c r="F284"/>
  <c r="H284" s="1"/>
  <c r="J284" s="1"/>
  <c r="G284"/>
  <c r="H285"/>
  <c r="J285" s="1"/>
  <c r="H286"/>
  <c r="J286"/>
  <c r="H287"/>
  <c r="J287" s="1"/>
  <c r="H288"/>
  <c r="E289"/>
  <c r="D70" i="3" s="1"/>
  <c r="F67" i="2" s="1"/>
  <c r="F289" i="6"/>
  <c r="H289" s="1"/>
  <c r="G289"/>
  <c r="J289"/>
  <c r="K289"/>
  <c r="K70" i="3" s="1"/>
  <c r="L67" i="2" s="1"/>
  <c r="L66" s="1"/>
  <c r="L289" i="6"/>
  <c r="E290"/>
  <c r="F290"/>
  <c r="G290"/>
  <c r="K290"/>
  <c r="K71" i="3" s="1"/>
  <c r="L68" i="2" s="1"/>
  <c r="L290" i="6"/>
  <c r="E291"/>
  <c r="F291"/>
  <c r="G291"/>
  <c r="H291" s="1"/>
  <c r="J291" s="1"/>
  <c r="K291"/>
  <c r="L291"/>
  <c r="E292"/>
  <c r="F292"/>
  <c r="G292"/>
  <c r="K292"/>
  <c r="E293"/>
  <c r="F293"/>
  <c r="H293" s="1"/>
  <c r="G293"/>
  <c r="D10" i="5"/>
  <c r="D38" s="1"/>
  <c r="E10"/>
  <c r="F10"/>
  <c r="E10" i="3"/>
  <c r="G5" i="2" s="1"/>
  <c r="G10" i="5"/>
  <c r="I10"/>
  <c r="H11"/>
  <c r="H12"/>
  <c r="J12" s="1"/>
  <c r="H13"/>
  <c r="J13" s="1"/>
  <c r="H14"/>
  <c r="J14"/>
  <c r="D15"/>
  <c r="E15"/>
  <c r="D11" i="3"/>
  <c r="F6" i="2" s="1"/>
  <c r="F15" i="5"/>
  <c r="H15" s="1"/>
  <c r="J15" s="1"/>
  <c r="G15"/>
  <c r="I15"/>
  <c r="K15"/>
  <c r="L15"/>
  <c r="L38"/>
  <c r="L40"/>
  <c r="H16"/>
  <c r="J16" s="1"/>
  <c r="H17"/>
  <c r="J17" s="1"/>
  <c r="H18"/>
  <c r="J18" s="1"/>
  <c r="H19"/>
  <c r="J19" s="1"/>
  <c r="H20"/>
  <c r="J20" s="1"/>
  <c r="D21"/>
  <c r="E21"/>
  <c r="D12" i="3" s="1"/>
  <c r="F21" i="5"/>
  <c r="G21"/>
  <c r="I21"/>
  <c r="K21"/>
  <c r="L21"/>
  <c r="H22"/>
  <c r="H23"/>
  <c r="J23" s="1"/>
  <c r="H24"/>
  <c r="J24"/>
  <c r="H25"/>
  <c r="J25" s="1"/>
  <c r="H26"/>
  <c r="J26"/>
  <c r="H27"/>
  <c r="J27" s="1"/>
  <c r="H28"/>
  <c r="J28"/>
  <c r="E29"/>
  <c r="D13" i="3" s="1"/>
  <c r="F8" i="2" s="1"/>
  <c r="H29" i="5"/>
  <c r="I29"/>
  <c r="H30"/>
  <c r="D31"/>
  <c r="E31"/>
  <c r="F31"/>
  <c r="G31"/>
  <c r="I31"/>
  <c r="K31"/>
  <c r="L31"/>
  <c r="H32"/>
  <c r="J32"/>
  <c r="H33"/>
  <c r="J33" s="1"/>
  <c r="H34"/>
  <c r="J34"/>
  <c r="G35"/>
  <c r="H35" s="1"/>
  <c r="H36"/>
  <c r="H37"/>
  <c r="H39"/>
  <c r="H42"/>
  <c r="D43"/>
  <c r="D50"/>
  <c r="E43"/>
  <c r="F43"/>
  <c r="G43"/>
  <c r="G50"/>
  <c r="I43"/>
  <c r="I50" s="1"/>
  <c r="K43"/>
  <c r="K50"/>
  <c r="L43"/>
  <c r="L50" s="1"/>
  <c r="H44"/>
  <c r="J44"/>
  <c r="H45"/>
  <c r="J45" s="1"/>
  <c r="H46"/>
  <c r="H47"/>
  <c r="J47"/>
  <c r="H48"/>
  <c r="H49"/>
  <c r="E50"/>
  <c r="H52"/>
  <c r="H53"/>
  <c r="E54"/>
  <c r="F54"/>
  <c r="F57" s="1"/>
  <c r="G54"/>
  <c r="H54" s="1"/>
  <c r="I54"/>
  <c r="I57" s="1"/>
  <c r="H55"/>
  <c r="E56"/>
  <c r="E57" s="1"/>
  <c r="F56"/>
  <c r="G56"/>
  <c r="H56" s="1"/>
  <c r="I56"/>
  <c r="E61"/>
  <c r="G61"/>
  <c r="H61" s="1"/>
  <c r="E62"/>
  <c r="F62"/>
  <c r="G62"/>
  <c r="D63"/>
  <c r="E63"/>
  <c r="F63"/>
  <c r="G63"/>
  <c r="H63" s="1"/>
  <c r="J63" s="1"/>
  <c r="I63"/>
  <c r="K63"/>
  <c r="L63"/>
  <c r="D64"/>
  <c r="E64"/>
  <c r="F64"/>
  <c r="G64"/>
  <c r="H64" s="1"/>
  <c r="J64" s="1"/>
  <c r="K64"/>
  <c r="L64"/>
  <c r="L68" s="1"/>
  <c r="D65"/>
  <c r="E65"/>
  <c r="F65"/>
  <c r="G65"/>
  <c r="H65" s="1"/>
  <c r="I65"/>
  <c r="K65"/>
  <c r="L65"/>
  <c r="D66"/>
  <c r="E66"/>
  <c r="F66"/>
  <c r="G66"/>
  <c r="I66"/>
  <c r="K66"/>
  <c r="K68"/>
  <c r="L66"/>
  <c r="D67"/>
  <c r="E67"/>
  <c r="E68" s="1"/>
  <c r="F67"/>
  <c r="H67" s="1"/>
  <c r="G67"/>
  <c r="I67"/>
  <c r="K67"/>
  <c r="L67"/>
  <c r="D71"/>
  <c r="E71"/>
  <c r="F71"/>
  <c r="H71" s="1"/>
  <c r="G71"/>
  <c r="I71"/>
  <c r="J71" s="1"/>
  <c r="K71"/>
  <c r="L71"/>
  <c r="H72"/>
  <c r="H73"/>
  <c r="H74"/>
  <c r="J74"/>
  <c r="D75"/>
  <c r="E75"/>
  <c r="F75"/>
  <c r="G75"/>
  <c r="H75" s="1"/>
  <c r="J75" s="1"/>
  <c r="I75"/>
  <c r="H76"/>
  <c r="H77"/>
  <c r="H78"/>
  <c r="J78" s="1"/>
  <c r="D79"/>
  <c r="E79"/>
  <c r="F79"/>
  <c r="H79" s="1"/>
  <c r="J79" s="1"/>
  <c r="G79"/>
  <c r="I79"/>
  <c r="K79"/>
  <c r="L79"/>
  <c r="H80"/>
  <c r="H81"/>
  <c r="H82"/>
  <c r="J82" s="1"/>
  <c r="D83"/>
  <c r="E83"/>
  <c r="F83"/>
  <c r="H83" s="1"/>
  <c r="G83"/>
  <c r="J83"/>
  <c r="I83"/>
  <c r="K83"/>
  <c r="L83"/>
  <c r="H84"/>
  <c r="H85"/>
  <c r="H86"/>
  <c r="J86" s="1"/>
  <c r="D87"/>
  <c r="E87"/>
  <c r="F87"/>
  <c r="G87"/>
  <c r="H87"/>
  <c r="I87"/>
  <c r="J87" s="1"/>
  <c r="K87"/>
  <c r="L87"/>
  <c r="H88"/>
  <c r="H89"/>
  <c r="H90"/>
  <c r="J90" s="1"/>
  <c r="D91"/>
  <c r="E91"/>
  <c r="F91"/>
  <c r="G91"/>
  <c r="H91"/>
  <c r="I91"/>
  <c r="K91"/>
  <c r="L91"/>
  <c r="H92"/>
  <c r="J92"/>
  <c r="H93"/>
  <c r="J93" s="1"/>
  <c r="H94"/>
  <c r="J94" s="1"/>
  <c r="D95"/>
  <c r="E95"/>
  <c r="F95"/>
  <c r="H95" s="1"/>
  <c r="G95"/>
  <c r="I95"/>
  <c r="K95"/>
  <c r="K161" s="1"/>
  <c r="L95"/>
  <c r="H96"/>
  <c r="J96" s="1"/>
  <c r="H97"/>
  <c r="J97"/>
  <c r="H98"/>
  <c r="J98" s="1"/>
  <c r="H99"/>
  <c r="D100"/>
  <c r="E100"/>
  <c r="F100"/>
  <c r="G100"/>
  <c r="H100"/>
  <c r="J100" s="1"/>
  <c r="I100"/>
  <c r="K100"/>
  <c r="L100"/>
  <c r="H101"/>
  <c r="J101" s="1"/>
  <c r="H102"/>
  <c r="J102"/>
  <c r="H103"/>
  <c r="J103" s="1"/>
  <c r="D104"/>
  <c r="E104"/>
  <c r="F104"/>
  <c r="H104" s="1"/>
  <c r="G104"/>
  <c r="I104"/>
  <c r="J104"/>
  <c r="K104"/>
  <c r="L104"/>
  <c r="H105"/>
  <c r="H106"/>
  <c r="H107"/>
  <c r="J107" s="1"/>
  <c r="D108"/>
  <c r="E108"/>
  <c r="F108"/>
  <c r="G108"/>
  <c r="H108"/>
  <c r="I108"/>
  <c r="J108" s="1"/>
  <c r="H109"/>
  <c r="H110"/>
  <c r="H111"/>
  <c r="J111" s="1"/>
  <c r="D112"/>
  <c r="E112"/>
  <c r="F112"/>
  <c r="H112" s="1"/>
  <c r="G112"/>
  <c r="I112"/>
  <c r="J112" s="1"/>
  <c r="K112"/>
  <c r="L112"/>
  <c r="H113"/>
  <c r="H114"/>
  <c r="H115"/>
  <c r="J115" s="1"/>
  <c r="D116"/>
  <c r="E116"/>
  <c r="F116"/>
  <c r="G116"/>
  <c r="H116"/>
  <c r="I116"/>
  <c r="J116" s="1"/>
  <c r="K116"/>
  <c r="L116"/>
  <c r="H117"/>
  <c r="J117" s="1"/>
  <c r="H118"/>
  <c r="J118"/>
  <c r="H119"/>
  <c r="D120"/>
  <c r="E120"/>
  <c r="F120"/>
  <c r="H120" s="1"/>
  <c r="J120" s="1"/>
  <c r="G120"/>
  <c r="I120"/>
  <c r="H121"/>
  <c r="H122"/>
  <c r="H123"/>
  <c r="J123" s="1"/>
  <c r="D124"/>
  <c r="E124"/>
  <c r="F124"/>
  <c r="G124"/>
  <c r="H124"/>
  <c r="I124"/>
  <c r="J124" s="1"/>
  <c r="K124"/>
  <c r="L124"/>
  <c r="H125"/>
  <c r="H126"/>
  <c r="H127"/>
  <c r="J127"/>
  <c r="D128"/>
  <c r="E128"/>
  <c r="F128"/>
  <c r="H128"/>
  <c r="J128" s="1"/>
  <c r="G128"/>
  <c r="I128"/>
  <c r="H129"/>
  <c r="H130"/>
  <c r="H131"/>
  <c r="J131" s="1"/>
  <c r="D132"/>
  <c r="E132"/>
  <c r="F132"/>
  <c r="G132"/>
  <c r="I132"/>
  <c r="J132" s="1"/>
  <c r="H133"/>
  <c r="H134"/>
  <c r="H135"/>
  <c r="J135"/>
  <c r="D136"/>
  <c r="E136"/>
  <c r="F136"/>
  <c r="G136"/>
  <c r="H136" s="1"/>
  <c r="J136" s="1"/>
  <c r="I136"/>
  <c r="K136"/>
  <c r="L136"/>
  <c r="L161" s="1"/>
  <c r="H137"/>
  <c r="J137" s="1"/>
  <c r="H138"/>
  <c r="J138"/>
  <c r="H139"/>
  <c r="J139" s="1"/>
  <c r="D140"/>
  <c r="E140"/>
  <c r="D144"/>
  <c r="E144"/>
  <c r="F144"/>
  <c r="H144"/>
  <c r="H147"/>
  <c r="D148"/>
  <c r="E148"/>
  <c r="F148"/>
  <c r="G148"/>
  <c r="K148"/>
  <c r="L148"/>
  <c r="H149"/>
  <c r="J149" s="1"/>
  <c r="H150"/>
  <c r="J150"/>
  <c r="H151"/>
  <c r="J151" s="1"/>
  <c r="D152"/>
  <c r="E152"/>
  <c r="F152"/>
  <c r="H152" s="1"/>
  <c r="G152"/>
  <c r="K152"/>
  <c r="L152"/>
  <c r="H153"/>
  <c r="H154"/>
  <c r="H155"/>
  <c r="H156"/>
  <c r="E157"/>
  <c r="F157"/>
  <c r="H157"/>
  <c r="J157"/>
  <c r="G157"/>
  <c r="K157"/>
  <c r="L157"/>
  <c r="L70" i="3"/>
  <c r="E158" i="5"/>
  <c r="F158"/>
  <c r="G158"/>
  <c r="H158"/>
  <c r="J158" s="1"/>
  <c r="K158"/>
  <c r="L158"/>
  <c r="E159"/>
  <c r="F159"/>
  <c r="G159"/>
  <c r="H159"/>
  <c r="K159"/>
  <c r="K72" i="3" s="1"/>
  <c r="L69" i="2" s="1"/>
  <c r="L159" i="5"/>
  <c r="F160"/>
  <c r="H160" s="1"/>
  <c r="G160"/>
  <c r="I160"/>
  <c r="H10" i="4"/>
  <c r="I10"/>
  <c r="H10" i="3" s="1"/>
  <c r="H15" s="1"/>
  <c r="H17" s="1"/>
  <c r="F12" i="4"/>
  <c r="G12"/>
  <c r="H12"/>
  <c r="I12"/>
  <c r="H13"/>
  <c r="H14"/>
  <c r="J14"/>
  <c r="F15"/>
  <c r="E12" i="3" s="1"/>
  <c r="G15" i="4"/>
  <c r="F12" i="3"/>
  <c r="I15" i="4"/>
  <c r="H16"/>
  <c r="H17"/>
  <c r="J17"/>
  <c r="H18"/>
  <c r="F19"/>
  <c r="G19"/>
  <c r="I19"/>
  <c r="H20"/>
  <c r="J20"/>
  <c r="E21"/>
  <c r="E23" s="1"/>
  <c r="H22"/>
  <c r="K23"/>
  <c r="L23"/>
  <c r="E25"/>
  <c r="E32" s="1"/>
  <c r="F25"/>
  <c r="G25"/>
  <c r="G32"/>
  <c r="I25"/>
  <c r="H26"/>
  <c r="J26"/>
  <c r="H27"/>
  <c r="J27" s="1"/>
  <c r="H28"/>
  <c r="H29"/>
  <c r="J29"/>
  <c r="H30"/>
  <c r="D32"/>
  <c r="K32"/>
  <c r="L32"/>
  <c r="H34"/>
  <c r="I34"/>
  <c r="H37" i="3"/>
  <c r="H35" i="4"/>
  <c r="H36"/>
  <c r="H37"/>
  <c r="E38"/>
  <c r="E39"/>
  <c r="F38"/>
  <c r="G38"/>
  <c r="G39"/>
  <c r="I38"/>
  <c r="I39" s="1"/>
  <c r="K38"/>
  <c r="K39"/>
  <c r="L38"/>
  <c r="L39" s="1"/>
  <c r="E43"/>
  <c r="F43"/>
  <c r="H43" s="1"/>
  <c r="J43" s="1"/>
  <c r="G43"/>
  <c r="I43"/>
  <c r="E44"/>
  <c r="E49" s="1"/>
  <c r="F44"/>
  <c r="G44"/>
  <c r="H44"/>
  <c r="I44"/>
  <c r="J44" s="1"/>
  <c r="E45"/>
  <c r="F45"/>
  <c r="G45"/>
  <c r="G46"/>
  <c r="H46"/>
  <c r="F47"/>
  <c r="G47"/>
  <c r="I47"/>
  <c r="D48"/>
  <c r="D49" s="1"/>
  <c r="E48"/>
  <c r="F48"/>
  <c r="G48"/>
  <c r="H48" s="1"/>
  <c r="J48" s="1"/>
  <c r="I48"/>
  <c r="K49"/>
  <c r="L49"/>
  <c r="D51"/>
  <c r="E51"/>
  <c r="F51"/>
  <c r="F188" s="1"/>
  <c r="G51"/>
  <c r="I51"/>
  <c r="H52"/>
  <c r="H53"/>
  <c r="J53" s="1"/>
  <c r="H54"/>
  <c r="E55"/>
  <c r="F55"/>
  <c r="H55" s="1"/>
  <c r="J55" s="1"/>
  <c r="G55"/>
  <c r="I55"/>
  <c r="H56"/>
  <c r="H57"/>
  <c r="J57" s="1"/>
  <c r="H58"/>
  <c r="D59"/>
  <c r="E59"/>
  <c r="E188" s="1"/>
  <c r="F59"/>
  <c r="H59" s="1"/>
  <c r="J59" s="1"/>
  <c r="G59"/>
  <c r="I59"/>
  <c r="K59"/>
  <c r="L59"/>
  <c r="H60"/>
  <c r="H61"/>
  <c r="J61"/>
  <c r="H62"/>
  <c r="H63"/>
  <c r="H64"/>
  <c r="J64"/>
  <c r="H65"/>
  <c r="J65" s="1"/>
  <c r="H66"/>
  <c r="J66"/>
  <c r="D67"/>
  <c r="E67"/>
  <c r="F67"/>
  <c r="G67"/>
  <c r="H67"/>
  <c r="J67" s="1"/>
  <c r="I67"/>
  <c r="K67"/>
  <c r="L67"/>
  <c r="H68"/>
  <c r="J68" s="1"/>
  <c r="H69"/>
  <c r="H70"/>
  <c r="J70"/>
  <c r="H72"/>
  <c r="J72"/>
  <c r="H73"/>
  <c r="H74"/>
  <c r="H75"/>
  <c r="J75"/>
  <c r="D77"/>
  <c r="E77"/>
  <c r="F77"/>
  <c r="G77"/>
  <c r="H77"/>
  <c r="I77"/>
  <c r="K77"/>
  <c r="H78"/>
  <c r="H79"/>
  <c r="J79"/>
  <c r="H80"/>
  <c r="E81"/>
  <c r="F81"/>
  <c r="G81"/>
  <c r="H82"/>
  <c r="H83"/>
  <c r="D85"/>
  <c r="E85"/>
  <c r="F85"/>
  <c r="G85"/>
  <c r="H85" s="1"/>
  <c r="I85"/>
  <c r="K85"/>
  <c r="L85"/>
  <c r="H86"/>
  <c r="H87"/>
  <c r="J87" s="1"/>
  <c r="H88"/>
  <c r="H89"/>
  <c r="H90"/>
  <c r="H91"/>
  <c r="D92"/>
  <c r="E92"/>
  <c r="F92"/>
  <c r="H92" s="1"/>
  <c r="G92"/>
  <c r="I92"/>
  <c r="K92"/>
  <c r="L92"/>
  <c r="L188" s="1"/>
  <c r="H93"/>
  <c r="J93"/>
  <c r="H94"/>
  <c r="H95"/>
  <c r="D96"/>
  <c r="E96"/>
  <c r="F96"/>
  <c r="G96"/>
  <c r="I96"/>
  <c r="K96"/>
  <c r="L96"/>
  <c r="H97"/>
  <c r="H98"/>
  <c r="J98"/>
  <c r="H99"/>
  <c r="D103"/>
  <c r="E103"/>
  <c r="F103"/>
  <c r="G103"/>
  <c r="I103"/>
  <c r="K103"/>
  <c r="L103"/>
  <c r="H104"/>
  <c r="H105"/>
  <c r="J105" s="1"/>
  <c r="H106"/>
  <c r="H107"/>
  <c r="H108"/>
  <c r="H109"/>
  <c r="D110"/>
  <c r="E110"/>
  <c r="F110"/>
  <c r="H110" s="1"/>
  <c r="J110" s="1"/>
  <c r="G110"/>
  <c r="I110"/>
  <c r="K110"/>
  <c r="L110"/>
  <c r="H111"/>
  <c r="H112"/>
  <c r="J112"/>
  <c r="H113"/>
  <c r="H114"/>
  <c r="E115"/>
  <c r="F115"/>
  <c r="G115"/>
  <c r="I115"/>
  <c r="H116"/>
  <c r="H117"/>
  <c r="H118"/>
  <c r="H119"/>
  <c r="H120"/>
  <c r="D121"/>
  <c r="E121"/>
  <c r="F121"/>
  <c r="G121"/>
  <c r="H121"/>
  <c r="I121"/>
  <c r="H122"/>
  <c r="H123"/>
  <c r="H124"/>
  <c r="H125"/>
  <c r="D126"/>
  <c r="E126"/>
  <c r="F126"/>
  <c r="H126" s="1"/>
  <c r="G126"/>
  <c r="I126"/>
  <c r="K126"/>
  <c r="L126"/>
  <c r="H127"/>
  <c r="H128"/>
  <c r="J128" s="1"/>
  <c r="H129"/>
  <c r="H130"/>
  <c r="D131"/>
  <c r="E131"/>
  <c r="F131"/>
  <c r="G131"/>
  <c r="H131"/>
  <c r="I131"/>
  <c r="K131"/>
  <c r="L131"/>
  <c r="H132"/>
  <c r="H133"/>
  <c r="J133" s="1"/>
  <c r="H134"/>
  <c r="D135"/>
  <c r="E135"/>
  <c r="F135"/>
  <c r="G135"/>
  <c r="H135"/>
  <c r="I135"/>
  <c r="H136"/>
  <c r="H137"/>
  <c r="H138"/>
  <c r="H139"/>
  <c r="D140"/>
  <c r="E140"/>
  <c r="F140"/>
  <c r="H140" s="1"/>
  <c r="J140" s="1"/>
  <c r="G140"/>
  <c r="I140"/>
  <c r="H141"/>
  <c r="H142"/>
  <c r="H143"/>
  <c r="J143"/>
  <c r="H144"/>
  <c r="H145"/>
  <c r="E146"/>
  <c r="F146"/>
  <c r="G146"/>
  <c r="H146"/>
  <c r="J146" s="1"/>
  <c r="I146"/>
  <c r="H147"/>
  <c r="H148"/>
  <c r="J148"/>
  <c r="H149"/>
  <c r="E150"/>
  <c r="F150"/>
  <c r="G150"/>
  <c r="H151"/>
  <c r="J151" s="1"/>
  <c r="H152"/>
  <c r="J152"/>
  <c r="H153"/>
  <c r="J153" s="1"/>
  <c r="D154"/>
  <c r="E154"/>
  <c r="F154"/>
  <c r="H154" s="1"/>
  <c r="G154"/>
  <c r="I154"/>
  <c r="K154"/>
  <c r="L154"/>
  <c r="H155"/>
  <c r="H156"/>
  <c r="H157"/>
  <c r="J157" s="1"/>
  <c r="E158"/>
  <c r="F158"/>
  <c r="G158"/>
  <c r="H158" s="1"/>
  <c r="H159"/>
  <c r="H160"/>
  <c r="H161"/>
  <c r="D162"/>
  <c r="E162"/>
  <c r="F162"/>
  <c r="G162"/>
  <c r="H165"/>
  <c r="D166"/>
  <c r="E166"/>
  <c r="F166"/>
  <c r="G166"/>
  <c r="H168"/>
  <c r="H169"/>
  <c r="E170"/>
  <c r="F170"/>
  <c r="G170"/>
  <c r="H171"/>
  <c r="H172"/>
  <c r="H173"/>
  <c r="E174"/>
  <c r="F174"/>
  <c r="G174"/>
  <c r="H174" s="1"/>
  <c r="H175"/>
  <c r="H176"/>
  <c r="H177"/>
  <c r="H178"/>
  <c r="E179"/>
  <c r="D74" i="3"/>
  <c r="F179" i="4"/>
  <c r="E74" i="3" s="1"/>
  <c r="G179" i="4"/>
  <c r="H74" i="3"/>
  <c r="J85" i="2" s="1"/>
  <c r="K179" i="4"/>
  <c r="K74" i="3" s="1"/>
  <c r="L179" i="4"/>
  <c r="L74" i="3"/>
  <c r="M85" i="2"/>
  <c r="E180" i="4"/>
  <c r="D75" i="3" s="1"/>
  <c r="F180" i="4"/>
  <c r="E75" i="3"/>
  <c r="G82" i="2" s="1"/>
  <c r="G180" i="4"/>
  <c r="H75" i="3"/>
  <c r="K180" i="4"/>
  <c r="K75" i="3"/>
  <c r="L82" i="2" s="1"/>
  <c r="L180" i="4"/>
  <c r="E181"/>
  <c r="F181"/>
  <c r="E76" i="3"/>
  <c r="G76" s="1"/>
  <c r="G181" i="4"/>
  <c r="H181" s="1"/>
  <c r="J181" s="1"/>
  <c r="K181"/>
  <c r="K76" i="3"/>
  <c r="L83" i="2"/>
  <c r="L181" i="4"/>
  <c r="L76" i="3" s="1"/>
  <c r="E182" i="4"/>
  <c r="E183"/>
  <c r="D78" i="3"/>
  <c r="F86" i="2" s="1"/>
  <c r="F183" i="4"/>
  <c r="E78" i="3"/>
  <c r="G86" i="2" s="1"/>
  <c r="G183" i="4"/>
  <c r="H78" i="3"/>
  <c r="J86" i="2" s="1"/>
  <c r="E184" i="4"/>
  <c r="F184"/>
  <c r="H184" s="1"/>
  <c r="E70" i="3"/>
  <c r="G184" i="4"/>
  <c r="J184"/>
  <c r="E185"/>
  <c r="D71" i="3" s="1"/>
  <c r="F68" i="2" s="1"/>
  <c r="F185" i="4"/>
  <c r="E71" i="3"/>
  <c r="E69" s="1"/>
  <c r="G185" i="4"/>
  <c r="H71" i="3"/>
  <c r="E186" i="4"/>
  <c r="F186"/>
  <c r="E72" i="3"/>
  <c r="G186" i="4"/>
  <c r="H187"/>
  <c r="D16" i="3"/>
  <c r="E16"/>
  <c r="G16" s="1"/>
  <c r="F16"/>
  <c r="H11" i="2" s="1"/>
  <c r="H16" i="3"/>
  <c r="J11" i="2"/>
  <c r="G18" i="3"/>
  <c r="K19"/>
  <c r="L19"/>
  <c r="D20"/>
  <c r="F15" i="2" s="1"/>
  <c r="E20" i="3"/>
  <c r="K20"/>
  <c r="L15" i="2"/>
  <c r="L20" i="3"/>
  <c r="G21"/>
  <c r="D22"/>
  <c r="F17" i="2" s="1"/>
  <c r="E22" i="3"/>
  <c r="G24"/>
  <c r="G25"/>
  <c r="D26"/>
  <c r="E26"/>
  <c r="G20" i="2" s="1"/>
  <c r="F26" i="3"/>
  <c r="H20" i="2" s="1"/>
  <c r="H26" i="3"/>
  <c r="D27"/>
  <c r="F21" i="2"/>
  <c r="F27" i="3"/>
  <c r="H27"/>
  <c r="J21" i="2"/>
  <c r="D30" i="3"/>
  <c r="F25" i="2" s="1"/>
  <c r="E30" i="3"/>
  <c r="G25" i="2" s="1"/>
  <c r="K30" i="3"/>
  <c r="L25" i="2" s="1"/>
  <c r="L30" i="3"/>
  <c r="G33"/>
  <c r="D34"/>
  <c r="E34"/>
  <c r="D35"/>
  <c r="F59" i="2"/>
  <c r="E35" i="3"/>
  <c r="E36" s="1"/>
  <c r="D38"/>
  <c r="F30" i="2" s="1"/>
  <c r="E38" i="3"/>
  <c r="F38"/>
  <c r="H38"/>
  <c r="J30" i="2" s="1"/>
  <c r="H39" i="3"/>
  <c r="J57" i="2" s="1"/>
  <c r="D40" i="3"/>
  <c r="F56" i="2"/>
  <c r="E40" i="3"/>
  <c r="G56" i="2" s="1"/>
  <c r="F40" i="3"/>
  <c r="K40"/>
  <c r="K41" s="1"/>
  <c r="K43" s="1"/>
  <c r="K45" s="1"/>
  <c r="L40"/>
  <c r="L41" s="1"/>
  <c r="L43" s="1"/>
  <c r="L45" s="1"/>
  <c r="L50" s="1"/>
  <c r="D42"/>
  <c r="F31" i="2" s="1"/>
  <c r="F32" s="1"/>
  <c r="E42" i="3"/>
  <c r="F42"/>
  <c r="H42"/>
  <c r="J31" i="2" s="1"/>
  <c r="J32" s="1"/>
  <c r="D44" i="3"/>
  <c r="F33" i="2"/>
  <c r="E44" i="3"/>
  <c r="G33" i="2" s="1"/>
  <c r="H44" i="3"/>
  <c r="J33" i="2" s="1"/>
  <c r="G46" i="3"/>
  <c r="K47"/>
  <c r="K49" s="1"/>
  <c r="K50" s="1"/>
  <c r="L47"/>
  <c r="L49" s="1"/>
  <c r="G48"/>
  <c r="D52"/>
  <c r="H52"/>
  <c r="H60" s="1"/>
  <c r="H65" s="1"/>
  <c r="K52"/>
  <c r="L52"/>
  <c r="M41" i="2"/>
  <c r="D53" i="3"/>
  <c r="F42" i="2" s="1"/>
  <c r="F49" s="1"/>
  <c r="F54" s="1"/>
  <c r="L53" i="3"/>
  <c r="D54"/>
  <c r="F43" i="2" s="1"/>
  <c r="E54" i="3"/>
  <c r="F54"/>
  <c r="H43" i="2" s="1"/>
  <c r="H54" i="3"/>
  <c r="J43" i="2" s="1"/>
  <c r="D55" i="3"/>
  <c r="F44" i="2"/>
  <c r="E55" i="3"/>
  <c r="F55"/>
  <c r="H55"/>
  <c r="J44" i="2"/>
  <c r="D56" i="3"/>
  <c r="F45" i="2" s="1"/>
  <c r="E56" i="3"/>
  <c r="G45" i="2"/>
  <c r="F56" i="3"/>
  <c r="G56" s="1"/>
  <c r="H56"/>
  <c r="J45" i="2"/>
  <c r="D57" i="3"/>
  <c r="F46" i="2" s="1"/>
  <c r="E57" i="3"/>
  <c r="F57"/>
  <c r="H46" i="2"/>
  <c r="H57" i="3"/>
  <c r="J46" i="2" s="1"/>
  <c r="D58" i="3"/>
  <c r="F47" i="2" s="1"/>
  <c r="E58" i="3"/>
  <c r="F58"/>
  <c r="G58" s="1"/>
  <c r="H58"/>
  <c r="J47" i="2" s="1"/>
  <c r="D59" i="3"/>
  <c r="E59"/>
  <c r="G59" s="1"/>
  <c r="I59" s="1"/>
  <c r="F59"/>
  <c r="H48" i="2" s="1"/>
  <c r="H59" i="3"/>
  <c r="J48" i="2" s="1"/>
  <c r="K59" i="3"/>
  <c r="L59"/>
  <c r="M48" i="2" s="1"/>
  <c r="D61" i="3"/>
  <c r="F50" i="2" s="1"/>
  <c r="E61" i="3"/>
  <c r="F61"/>
  <c r="H50" i="2"/>
  <c r="H61" i="3"/>
  <c r="K61"/>
  <c r="L50" i="2" s="1"/>
  <c r="L61" i="3"/>
  <c r="M50" i="2" s="1"/>
  <c r="G62" i="3"/>
  <c r="D63"/>
  <c r="G63"/>
  <c r="K63"/>
  <c r="L52" i="2" s="1"/>
  <c r="L63" i="3"/>
  <c r="M52" i="2" s="1"/>
  <c r="D64" i="3"/>
  <c r="F53" i="2" s="1"/>
  <c r="E64" i="3"/>
  <c r="G53" i="2" s="1"/>
  <c r="I53" s="1"/>
  <c r="F64" i="3"/>
  <c r="H53" i="2" s="1"/>
  <c r="L71" i="3"/>
  <c r="M68" i="2" s="1"/>
  <c r="L72" i="3"/>
  <c r="F74"/>
  <c r="H85" i="2" s="1"/>
  <c r="L75" i="3"/>
  <c r="M82" i="2" s="1"/>
  <c r="D76" i="3"/>
  <c r="F83" i="2" s="1"/>
  <c r="K78" i="3"/>
  <c r="L86" i="2" s="1"/>
  <c r="L78" i="3"/>
  <c r="L73" s="1"/>
  <c r="L92" s="1"/>
  <c r="D80"/>
  <c r="E80"/>
  <c r="F80"/>
  <c r="F79" s="1"/>
  <c r="D81"/>
  <c r="K81"/>
  <c r="L81"/>
  <c r="D82"/>
  <c r="E82"/>
  <c r="F82"/>
  <c r="K82"/>
  <c r="L82"/>
  <c r="L79" s="1"/>
  <c r="D84"/>
  <c r="E84"/>
  <c r="G88" i="2"/>
  <c r="F84" i="3"/>
  <c r="K84"/>
  <c r="L88" i="2" s="1"/>
  <c r="L84" i="3"/>
  <c r="D85"/>
  <c r="F89" i="2" s="1"/>
  <c r="F87"/>
  <c r="E85" i="3"/>
  <c r="F85"/>
  <c r="H85"/>
  <c r="J89" i="2" s="1"/>
  <c r="J87" s="1"/>
  <c r="K85" i="3"/>
  <c r="L89" i="2" s="1"/>
  <c r="L85" i="3"/>
  <c r="M89" i="2" s="1"/>
  <c r="E87" i="3"/>
  <c r="F87"/>
  <c r="E88"/>
  <c r="F88"/>
  <c r="H88"/>
  <c r="H86"/>
  <c r="K88"/>
  <c r="K86" s="1"/>
  <c r="L88"/>
  <c r="L86" s="1"/>
  <c r="F89"/>
  <c r="D91"/>
  <c r="E91"/>
  <c r="G91" s="1"/>
  <c r="I91" s="1"/>
  <c r="F91"/>
  <c r="H91"/>
  <c r="K91"/>
  <c r="L91"/>
  <c r="L5" i="2"/>
  <c r="M5"/>
  <c r="C10"/>
  <c r="C12" s="1"/>
  <c r="D10"/>
  <c r="D12"/>
  <c r="E10"/>
  <c r="E12" s="1"/>
  <c r="L11"/>
  <c r="M11"/>
  <c r="I13"/>
  <c r="J16"/>
  <c r="M16"/>
  <c r="C18"/>
  <c r="D18"/>
  <c r="E18"/>
  <c r="I19"/>
  <c r="I23"/>
  <c r="K23"/>
  <c r="C27"/>
  <c r="D27"/>
  <c r="E27"/>
  <c r="I28"/>
  <c r="L29"/>
  <c r="L34"/>
  <c r="C32"/>
  <c r="C34"/>
  <c r="E32"/>
  <c r="E34" s="1"/>
  <c r="D34"/>
  <c r="D39"/>
  <c r="D55" s="1"/>
  <c r="D60" s="1"/>
  <c r="M36"/>
  <c r="M38" s="1"/>
  <c r="H37"/>
  <c r="C38"/>
  <c r="D38"/>
  <c r="E38"/>
  <c r="I40"/>
  <c r="L43"/>
  <c r="M43"/>
  <c r="L44"/>
  <c r="M44"/>
  <c r="H45"/>
  <c r="L45"/>
  <c r="M45"/>
  <c r="L46"/>
  <c r="M46"/>
  <c r="L47"/>
  <c r="M47"/>
  <c r="F48"/>
  <c r="L48"/>
  <c r="D49"/>
  <c r="D54" s="1"/>
  <c r="J51"/>
  <c r="L51"/>
  <c r="M51"/>
  <c r="J52"/>
  <c r="J53"/>
  <c r="K53" s="1"/>
  <c r="L53"/>
  <c r="M53"/>
  <c r="C54"/>
  <c r="E54"/>
  <c r="G57"/>
  <c r="L57"/>
  <c r="M57"/>
  <c r="G58"/>
  <c r="C66"/>
  <c r="D66"/>
  <c r="E66"/>
  <c r="I70"/>
  <c r="I71"/>
  <c r="I72"/>
  <c r="I73"/>
  <c r="C74"/>
  <c r="D74"/>
  <c r="E74"/>
  <c r="F76"/>
  <c r="G76"/>
  <c r="H76"/>
  <c r="L76"/>
  <c r="L74" s="1"/>
  <c r="M76"/>
  <c r="M74" s="1"/>
  <c r="I77"/>
  <c r="F80"/>
  <c r="G80"/>
  <c r="H80"/>
  <c r="C81"/>
  <c r="D81"/>
  <c r="E81"/>
  <c r="F84"/>
  <c r="L84"/>
  <c r="M84"/>
  <c r="C87"/>
  <c r="D87"/>
  <c r="D95" s="1"/>
  <c r="D100" s="1"/>
  <c r="E87"/>
  <c r="F90"/>
  <c r="G90"/>
  <c r="H90"/>
  <c r="I90" s="1"/>
  <c r="F91"/>
  <c r="M91"/>
  <c r="D92"/>
  <c r="I93"/>
  <c r="F94"/>
  <c r="F92" s="1"/>
  <c r="G94"/>
  <c r="G92" s="1"/>
  <c r="I92" s="1"/>
  <c r="H94"/>
  <c r="H92" s="1"/>
  <c r="F96"/>
  <c r="H96"/>
  <c r="J96"/>
  <c r="L96"/>
  <c r="M96"/>
  <c r="F97"/>
  <c r="G97"/>
  <c r="I97" s="1"/>
  <c r="K97" s="1"/>
  <c r="H97"/>
  <c r="L97"/>
  <c r="M97"/>
  <c r="I99"/>
  <c r="F7" i="1"/>
  <c r="H7" s="1"/>
  <c r="F8"/>
  <c r="H8"/>
  <c r="F9"/>
  <c r="H9" s="1"/>
  <c r="F10"/>
  <c r="H10"/>
  <c r="F11"/>
  <c r="H11" s="1"/>
  <c r="F12"/>
  <c r="H12"/>
  <c r="F13"/>
  <c r="F19" s="1"/>
  <c r="F14"/>
  <c r="H14" s="1"/>
  <c r="F15"/>
  <c r="F16"/>
  <c r="F74"/>
  <c r="F76" s="1"/>
  <c r="F17"/>
  <c r="F18"/>
  <c r="C19"/>
  <c r="C64"/>
  <c r="D19"/>
  <c r="D64"/>
  <c r="E19"/>
  <c r="E64" s="1"/>
  <c r="G19"/>
  <c r="H19" s="1"/>
  <c r="I19"/>
  <c r="J19"/>
  <c r="J64"/>
  <c r="J66" s="1"/>
  <c r="K19"/>
  <c r="K64"/>
  <c r="K66"/>
  <c r="K70" s="1"/>
  <c r="F20"/>
  <c r="F21"/>
  <c r="H21"/>
  <c r="F22"/>
  <c r="H22" s="1"/>
  <c r="F23"/>
  <c r="H23"/>
  <c r="F24"/>
  <c r="H24" s="1"/>
  <c r="F25"/>
  <c r="F27"/>
  <c r="H27" s="1"/>
  <c r="F28"/>
  <c r="F29"/>
  <c r="F30"/>
  <c r="H30" s="1"/>
  <c r="F31"/>
  <c r="F32"/>
  <c r="C33"/>
  <c r="C65" s="1"/>
  <c r="D33"/>
  <c r="D65"/>
  <c r="E33"/>
  <c r="G33"/>
  <c r="G65"/>
  <c r="I33"/>
  <c r="J33"/>
  <c r="K33"/>
  <c r="F35"/>
  <c r="F36"/>
  <c r="H36" s="1"/>
  <c r="F37"/>
  <c r="H37"/>
  <c r="F38"/>
  <c r="F39"/>
  <c r="H39" s="1"/>
  <c r="F40"/>
  <c r="F41"/>
  <c r="F48" s="1"/>
  <c r="F42"/>
  <c r="F43"/>
  <c r="F44"/>
  <c r="F77" s="1"/>
  <c r="F79" s="1"/>
  <c r="F80" s="1"/>
  <c r="F45"/>
  <c r="F46"/>
  <c r="H46"/>
  <c r="F47"/>
  <c r="C48"/>
  <c r="C67" s="1"/>
  <c r="D48"/>
  <c r="E48"/>
  <c r="E67"/>
  <c r="G48"/>
  <c r="I48"/>
  <c r="J48"/>
  <c r="J67"/>
  <c r="K48"/>
  <c r="K67"/>
  <c r="F49"/>
  <c r="H49" s="1"/>
  <c r="F50"/>
  <c r="H50"/>
  <c r="F51"/>
  <c r="H51" s="1"/>
  <c r="F52"/>
  <c r="H52"/>
  <c r="F53"/>
  <c r="F54"/>
  <c r="F55"/>
  <c r="H55"/>
  <c r="F56"/>
  <c r="F57"/>
  <c r="F58"/>
  <c r="F59"/>
  <c r="F60"/>
  <c r="C61"/>
  <c r="D61"/>
  <c r="E61"/>
  <c r="E68" s="1"/>
  <c r="G61"/>
  <c r="I61"/>
  <c r="J61"/>
  <c r="J68" s="1"/>
  <c r="K61"/>
  <c r="K68" s="1"/>
  <c r="K65"/>
  <c r="C71"/>
  <c r="D71"/>
  <c r="E71"/>
  <c r="G71"/>
  <c r="I71"/>
  <c r="J71"/>
  <c r="K71"/>
  <c r="C72"/>
  <c r="C73" s="1"/>
  <c r="C87" s="1"/>
  <c r="D72"/>
  <c r="D73"/>
  <c r="E72"/>
  <c r="G72"/>
  <c r="H72" s="1"/>
  <c r="I72"/>
  <c r="J72"/>
  <c r="K72"/>
  <c r="K73"/>
  <c r="K87" s="1"/>
  <c r="C74"/>
  <c r="D74"/>
  <c r="D76"/>
  <c r="E74"/>
  <c r="G74"/>
  <c r="H74"/>
  <c r="I74"/>
  <c r="J74"/>
  <c r="K74"/>
  <c r="C75"/>
  <c r="C76"/>
  <c r="D75"/>
  <c r="E75"/>
  <c r="G75"/>
  <c r="I75"/>
  <c r="I76" s="1"/>
  <c r="J75"/>
  <c r="J76"/>
  <c r="K75"/>
  <c r="C77"/>
  <c r="D77"/>
  <c r="E77"/>
  <c r="G77"/>
  <c r="I77"/>
  <c r="J77"/>
  <c r="K77"/>
  <c r="C78"/>
  <c r="D78"/>
  <c r="D79"/>
  <c r="E78"/>
  <c r="G78"/>
  <c r="I78"/>
  <c r="J78"/>
  <c r="J79" s="1"/>
  <c r="J80" s="1"/>
  <c r="K78"/>
  <c r="C83"/>
  <c r="D83"/>
  <c r="E83"/>
  <c r="F83"/>
  <c r="G83"/>
  <c r="I83"/>
  <c r="J83"/>
  <c r="K83"/>
  <c r="C86"/>
  <c r="D86"/>
  <c r="E86"/>
  <c r="F86"/>
  <c r="G86"/>
  <c r="I86"/>
  <c r="J86"/>
  <c r="K86"/>
  <c r="K98" i="31"/>
  <c r="E71"/>
  <c r="B75"/>
  <c r="H123"/>
  <c r="B76"/>
  <c r="B77" s="1"/>
  <c r="I123"/>
  <c r="I125"/>
  <c r="F13" i="3"/>
  <c r="F11"/>
  <c r="G88" i="8"/>
  <c r="I88"/>
  <c r="K118" i="31"/>
  <c r="C75"/>
  <c r="C77"/>
  <c r="K108"/>
  <c r="E54"/>
  <c r="E54" i="9"/>
  <c r="H51" i="16"/>
  <c r="H29"/>
  <c r="H29" i="58"/>
  <c r="I24" i="28"/>
  <c r="H51" i="85"/>
  <c r="C20" i="28"/>
  <c r="H51" i="14"/>
  <c r="R10" i="43"/>
  <c r="R15" i="26" s="1"/>
  <c r="C8" i="44"/>
  <c r="C12" i="28"/>
  <c r="D30" i="31"/>
  <c r="E62"/>
  <c r="E62" i="9"/>
  <c r="H51" i="11"/>
  <c r="H26" i="9"/>
  <c r="H43" i="1"/>
  <c r="F12" i="27"/>
  <c r="G52" i="6"/>
  <c r="F22" i="28"/>
  <c r="G68" i="85"/>
  <c r="G68" i="58"/>
  <c r="F68" i="16"/>
  <c r="H14" i="20"/>
  <c r="H16" s="1"/>
  <c r="C23" i="28"/>
  <c r="G68" i="60"/>
  <c r="C16" i="28"/>
  <c r="G68" i="18"/>
  <c r="H29" i="13"/>
  <c r="R25" i="44"/>
  <c r="U9" i="29"/>
  <c r="H29" i="79"/>
  <c r="H11" i="9"/>
  <c r="J11" s="1"/>
  <c r="E49" i="8"/>
  <c r="G18"/>
  <c r="I18" s="1"/>
  <c r="M9" i="44"/>
  <c r="M88" i="2"/>
  <c r="J63" i="6"/>
  <c r="H132" i="5"/>
  <c r="G223" i="8"/>
  <c r="H82"/>
  <c r="I82" s="1"/>
  <c r="H46" i="13"/>
  <c r="H51" i="54"/>
  <c r="O9" i="43"/>
  <c r="O14" i="26"/>
  <c r="H46" i="54"/>
  <c r="R9" i="43"/>
  <c r="H29" i="54"/>
  <c r="L68" i="12"/>
  <c r="H61"/>
  <c r="D68"/>
  <c r="J49"/>
  <c r="I55" i="17"/>
  <c r="I68" s="1"/>
  <c r="L49" i="58"/>
  <c r="L49" i="14"/>
  <c r="H61" i="18"/>
  <c r="H68" s="1"/>
  <c r="C11" i="44"/>
  <c r="C18" i="28"/>
  <c r="H29" i="57"/>
  <c r="H61" i="14"/>
  <c r="H46" i="17"/>
  <c r="H29"/>
  <c r="H46" i="20"/>
  <c r="H61" i="55"/>
  <c r="C25" i="28"/>
  <c r="H46" i="55"/>
  <c r="H29"/>
  <c r="H61" i="16"/>
  <c r="H68" s="1"/>
  <c r="H61" i="58"/>
  <c r="O10" i="26"/>
  <c r="F10"/>
  <c r="C5" i="43"/>
  <c r="U5" s="1"/>
  <c r="U10" i="26" s="1"/>
  <c r="H61" i="85"/>
  <c r="H68" s="1"/>
  <c r="H29"/>
  <c r="G47" i="86"/>
  <c r="H46"/>
  <c r="H51" i="57"/>
  <c r="H67"/>
  <c r="H51" i="17"/>
  <c r="H61" i="19"/>
  <c r="H61" i="20"/>
  <c r="H51" i="55"/>
  <c r="H68" s="1"/>
  <c r="T18" i="43"/>
  <c r="T23" i="26" s="1"/>
  <c r="B23"/>
  <c r="F14" i="71"/>
  <c r="H14" s="1"/>
  <c r="R14" i="26"/>
  <c r="B9" i="43"/>
  <c r="L69" i="3"/>
  <c r="B8" i="43"/>
  <c r="B16" i="26"/>
  <c r="G21" i="4"/>
  <c r="G23"/>
  <c r="H55" i="7"/>
  <c r="F44" i="3"/>
  <c r="F222" i="8"/>
  <c r="K47" i="79"/>
  <c r="K46" i="9"/>
  <c r="H22" i="79"/>
  <c r="D49" i="13"/>
  <c r="L68" i="54"/>
  <c r="J68"/>
  <c r="H14"/>
  <c r="H16"/>
  <c r="H14" i="12"/>
  <c r="H16" s="1"/>
  <c r="J68" i="18"/>
  <c r="E68"/>
  <c r="J11" i="43"/>
  <c r="J16" i="26" s="1"/>
  <c r="H14" i="18"/>
  <c r="H16"/>
  <c r="C11" i="43"/>
  <c r="C16" i="26"/>
  <c r="J68" i="60"/>
  <c r="F68" i="59"/>
  <c r="H38" i="17"/>
  <c r="G40"/>
  <c r="G42" s="1"/>
  <c r="G47" s="1"/>
  <c r="G49" s="1"/>
  <c r="G69" s="1"/>
  <c r="J7" i="43"/>
  <c r="J12" i="26" s="1"/>
  <c r="O19" i="43"/>
  <c r="H46" i="19"/>
  <c r="H22"/>
  <c r="I19" i="43" s="1"/>
  <c r="I24" i="26" s="1"/>
  <c r="D49" i="55"/>
  <c r="H22"/>
  <c r="I21" i="43" s="1"/>
  <c r="O25"/>
  <c r="O13" i="27"/>
  <c r="H46" i="16"/>
  <c r="F47"/>
  <c r="F49" s="1"/>
  <c r="H42"/>
  <c r="H47"/>
  <c r="E68" i="58"/>
  <c r="K23" i="28"/>
  <c r="K24"/>
  <c r="T13" i="44"/>
  <c r="W17" i="28" s="1"/>
  <c r="N24" i="67"/>
  <c r="D19" i="26"/>
  <c r="F94" i="8"/>
  <c r="H51" i="18"/>
  <c r="C24" i="28"/>
  <c r="F72" i="1"/>
  <c r="H28" i="9"/>
  <c r="J28" s="1"/>
  <c r="O24" i="43"/>
  <c r="O12" i="27" s="1"/>
  <c r="H51" i="79"/>
  <c r="H68" s="1"/>
  <c r="H29" i="11"/>
  <c r="C10" i="28"/>
  <c r="H51" i="12"/>
  <c r="H68" s="1"/>
  <c r="H51" i="60"/>
  <c r="R16" i="43"/>
  <c r="R21" i="26" s="1"/>
  <c r="H51" i="86"/>
  <c r="H51" i="19"/>
  <c r="H68"/>
  <c r="H51" i="20"/>
  <c r="H68" s="1"/>
  <c r="I67" i="1"/>
  <c r="J65"/>
  <c r="H44" i="2"/>
  <c r="G16"/>
  <c r="K53" i="3"/>
  <c r="L42" i="2" s="1"/>
  <c r="E28" i="3"/>
  <c r="E32" s="1"/>
  <c r="F19"/>
  <c r="F23" s="1"/>
  <c r="H14"/>
  <c r="J9" i="2" s="1"/>
  <c r="L12" i="3"/>
  <c r="J189" i="6"/>
  <c r="E32"/>
  <c r="E34" s="1"/>
  <c r="E37" i="3"/>
  <c r="G29" i="2"/>
  <c r="H222" i="8"/>
  <c r="D128"/>
  <c r="H94"/>
  <c r="H96"/>
  <c r="H98" s="1"/>
  <c r="H40" i="3"/>
  <c r="F49" i="8"/>
  <c r="G49" s="1"/>
  <c r="H19" i="3"/>
  <c r="J14" i="2" s="1"/>
  <c r="F68" i="11"/>
  <c r="D62" i="9"/>
  <c r="D61" s="1"/>
  <c r="K49" i="11"/>
  <c r="E68" i="13"/>
  <c r="D68"/>
  <c r="F42" i="54"/>
  <c r="F47" s="1"/>
  <c r="F49" s="1"/>
  <c r="H38"/>
  <c r="G40"/>
  <c r="G42" s="1"/>
  <c r="K68" i="12"/>
  <c r="G68"/>
  <c r="H22"/>
  <c r="I10" i="43"/>
  <c r="I15" i="26" s="1"/>
  <c r="H55" i="18"/>
  <c r="F47"/>
  <c r="F49"/>
  <c r="H22"/>
  <c r="K68" i="60"/>
  <c r="F68"/>
  <c r="K49"/>
  <c r="K67" i="57"/>
  <c r="F67"/>
  <c r="I47"/>
  <c r="H38"/>
  <c r="G40"/>
  <c r="F47" i="14"/>
  <c r="F49"/>
  <c r="J68" i="17"/>
  <c r="G68"/>
  <c r="L49"/>
  <c r="B7" i="43"/>
  <c r="F68" i="19"/>
  <c r="B19" i="43"/>
  <c r="B24" i="26" s="1"/>
  <c r="E49" i="19"/>
  <c r="E71"/>
  <c r="G68" i="20"/>
  <c r="H20" i="43"/>
  <c r="L68" i="55"/>
  <c r="F47"/>
  <c r="F49"/>
  <c r="B21" i="43"/>
  <c r="L68" i="16"/>
  <c r="F68" i="85"/>
  <c r="H38"/>
  <c r="G40"/>
  <c r="F49"/>
  <c r="J49"/>
  <c r="L49" i="86"/>
  <c r="H51" i="59"/>
  <c r="H68" s="1"/>
  <c r="L68"/>
  <c r="R13" i="43"/>
  <c r="R18" i="26" s="1"/>
  <c r="H29" i="59"/>
  <c r="K49"/>
  <c r="H14"/>
  <c r="H16"/>
  <c r="E67" i="57"/>
  <c r="H46"/>
  <c r="H22"/>
  <c r="L68" i="14"/>
  <c r="K49" i="17"/>
  <c r="H22"/>
  <c r="I7" i="43" s="1"/>
  <c r="G68" i="19"/>
  <c r="F49"/>
  <c r="H14"/>
  <c r="H16"/>
  <c r="L68" i="20"/>
  <c r="K68" i="55"/>
  <c r="D68"/>
  <c r="J49"/>
  <c r="H14"/>
  <c r="H16"/>
  <c r="C21" i="43" s="1"/>
  <c r="C26" i="26" s="1"/>
  <c r="D68" i="16"/>
  <c r="H55" i="58"/>
  <c r="H68" s="1"/>
  <c r="J68" i="85"/>
  <c r="E68"/>
  <c r="L68" i="86"/>
  <c r="F68"/>
  <c r="S10" i="29"/>
  <c r="V25" i="44"/>
  <c r="D9" i="29"/>
  <c r="H22" i="85"/>
  <c r="I17" i="43" s="1"/>
  <c r="G68" i="86"/>
  <c r="T17" i="44"/>
  <c r="W21" i="28" s="1"/>
  <c r="H21"/>
  <c r="T14" i="44"/>
  <c r="W18" i="28" s="1"/>
  <c r="N23" i="44"/>
  <c r="Q8" i="29" s="1"/>
  <c r="D10" i="28"/>
  <c r="E10" i="26"/>
  <c r="T5" i="43"/>
  <c r="T10" i="26" s="1"/>
  <c r="L25" i="81"/>
  <c r="N16" i="67"/>
  <c r="V12" i="44"/>
  <c r="Y16" i="28" s="1"/>
  <c r="H23" i="44"/>
  <c r="H28" s="1"/>
  <c r="H34" s="1"/>
  <c r="T5"/>
  <c r="W9" i="28" s="1"/>
  <c r="L26" i="81"/>
  <c r="B27" i="74"/>
  <c r="C16" s="1"/>
  <c r="C27" s="1"/>
  <c r="D16"/>
  <c r="D27" s="1"/>
  <c r="E16" s="1"/>
  <c r="E27" s="1"/>
  <c r="F16" s="1"/>
  <c r="F27" s="1"/>
  <c r="G16" s="1"/>
  <c r="G27" s="1"/>
  <c r="H16" s="1"/>
  <c r="H27" s="1"/>
  <c r="I16" s="1"/>
  <c r="I27" s="1"/>
  <c r="J16" s="1"/>
  <c r="J27" s="1"/>
  <c r="K16" s="1"/>
  <c r="K27" s="1"/>
  <c r="L16" s="1"/>
  <c r="L27" s="1"/>
  <c r="M16" s="1"/>
  <c r="M27" s="1"/>
  <c r="H24" i="67"/>
  <c r="N28"/>
  <c r="J56" i="2"/>
  <c r="B13" i="27"/>
  <c r="O24" i="26"/>
  <c r="F68" i="5"/>
  <c r="G68" i="79"/>
  <c r="H46" i="12"/>
  <c r="L10" i="43"/>
  <c r="L15" i="26"/>
  <c r="H46" i="18"/>
  <c r="G100" i="8"/>
  <c r="N52" i="9"/>
  <c r="G40" i="79"/>
  <c r="G42"/>
  <c r="G47" s="1"/>
  <c r="G49" s="1"/>
  <c r="G69" s="1"/>
  <c r="E68" i="60"/>
  <c r="G40"/>
  <c r="H40"/>
  <c r="J49" i="17"/>
  <c r="K49" i="19"/>
  <c r="L49" i="55"/>
  <c r="H16" i="43"/>
  <c r="H21" i="26" s="1"/>
  <c r="H22" i="14"/>
  <c r="I16" i="43"/>
  <c r="I21" i="26" s="1"/>
  <c r="J49" i="16"/>
  <c r="G40" i="19"/>
  <c r="G40" i="20"/>
  <c r="G42"/>
  <c r="T20" i="44"/>
  <c r="W24" i="28" s="1"/>
  <c r="H11" i="71"/>
  <c r="G42" i="60"/>
  <c r="G47" s="1"/>
  <c r="G49" s="1"/>
  <c r="G69"/>
  <c r="C15" i="28"/>
  <c r="G68" i="1"/>
  <c r="E86" i="3"/>
  <c r="H179" i="4"/>
  <c r="J179" s="1"/>
  <c r="H54" i="6"/>
  <c r="H25"/>
  <c r="H32" i="7"/>
  <c r="J32"/>
  <c r="G10" i="8"/>
  <c r="H61" i="79"/>
  <c r="K68"/>
  <c r="E68"/>
  <c r="L68"/>
  <c r="J49" i="54"/>
  <c r="H46" i="11"/>
  <c r="G42" i="12"/>
  <c r="G47" s="1"/>
  <c r="G49" s="1"/>
  <c r="D68" i="59"/>
  <c r="B14" i="43"/>
  <c r="T14" s="1"/>
  <c r="T19" i="26" s="1"/>
  <c r="E49" i="57"/>
  <c r="J49" i="19"/>
  <c r="E68" i="59"/>
  <c r="H46" i="14"/>
  <c r="L19" i="43"/>
  <c r="L24" i="26" s="1"/>
  <c r="G40" i="55"/>
  <c r="G42"/>
  <c r="J49" i="58"/>
  <c r="G69" i="12"/>
  <c r="O8" i="44"/>
  <c r="R12" i="28" s="1"/>
  <c r="L12" i="26"/>
  <c r="H61" i="17"/>
  <c r="H68"/>
  <c r="R7" i="44"/>
  <c r="U11" i="28" s="1"/>
  <c r="H51" i="58"/>
  <c r="U9" i="28"/>
  <c r="U26" s="1"/>
  <c r="H29" i="86"/>
  <c r="G49"/>
  <c r="G69"/>
  <c r="H14"/>
  <c r="H16" s="1"/>
  <c r="H29" i="60"/>
  <c r="H29" i="18"/>
  <c r="R16" i="26"/>
  <c r="R19" i="43"/>
  <c r="R24" i="26"/>
  <c r="F25"/>
  <c r="H29" i="20"/>
  <c r="G68" i="16"/>
  <c r="G49"/>
  <c r="G69" s="1"/>
  <c r="E46" i="9"/>
  <c r="N46" s="1"/>
  <c r="E33"/>
  <c r="N33" s="1"/>
  <c r="H39"/>
  <c r="H13"/>
  <c r="F22"/>
  <c r="E62" i="1"/>
  <c r="H35"/>
  <c r="I46" i="9"/>
  <c r="E22"/>
  <c r="N22" s="1"/>
  <c r="H64"/>
  <c r="J64" s="1"/>
  <c r="H54"/>
  <c r="J54" s="1"/>
  <c r="H43"/>
  <c r="H21"/>
  <c r="E14"/>
  <c r="N14" s="1"/>
  <c r="G46"/>
  <c r="H36"/>
  <c r="F128" i="8"/>
  <c r="K8" i="31"/>
  <c r="D75"/>
  <c r="E75"/>
  <c r="F81" i="3"/>
  <c r="H79" i="2"/>
  <c r="I80"/>
  <c r="F70" i="3"/>
  <c r="H67" i="2" s="1"/>
  <c r="U5" i="44"/>
  <c r="X9" i="28" s="1"/>
  <c r="C9"/>
  <c r="R10" i="26"/>
  <c r="H88" i="7"/>
  <c r="G64" i="3"/>
  <c r="I64"/>
  <c r="G54" i="8"/>
  <c r="I54"/>
  <c r="E30" i="31"/>
  <c r="E30" i="9"/>
  <c r="N30" s="1"/>
  <c r="H276" i="6"/>
  <c r="J276"/>
  <c r="F72" i="3"/>
  <c r="H69" i="2" s="1"/>
  <c r="H21" i="5"/>
  <c r="J21"/>
  <c r="M14" i="2"/>
  <c r="N57" i="9"/>
  <c r="F55"/>
  <c r="N26"/>
  <c r="H19"/>
  <c r="N11"/>
  <c r="F29"/>
  <c r="G35" i="2"/>
  <c r="I35"/>
  <c r="N53" i="9"/>
  <c r="F46"/>
  <c r="N37"/>
  <c r="N18"/>
  <c r="H41"/>
  <c r="J123" i="31"/>
  <c r="J125"/>
  <c r="K82"/>
  <c r="E8"/>
  <c r="D77"/>
  <c r="F233" i="8"/>
  <c r="I100"/>
  <c r="J50" i="2"/>
  <c r="E38" i="9"/>
  <c r="N38" s="1"/>
  <c r="G22" i="2"/>
  <c r="B13" i="26"/>
  <c r="B14"/>
  <c r="D68" i="1"/>
  <c r="D69" s="1"/>
  <c r="D62"/>
  <c r="D67"/>
  <c r="J62"/>
  <c r="I62"/>
  <c r="I64"/>
  <c r="H89" i="2"/>
  <c r="D83" i="3"/>
  <c r="F88" i="2"/>
  <c r="K79" i="3"/>
  <c r="G75" i="2"/>
  <c r="G47"/>
  <c r="I47" s="1"/>
  <c r="H183" i="4"/>
  <c r="F78" i="3"/>
  <c r="G78" s="1"/>
  <c r="I78" s="1"/>
  <c r="I32" i="4"/>
  <c r="E161" i="5"/>
  <c r="K11" i="3"/>
  <c r="H292" i="6"/>
  <c r="F52"/>
  <c r="H52"/>
  <c r="L32"/>
  <c r="L34"/>
  <c r="L11" i="3"/>
  <c r="G83" i="7"/>
  <c r="H64"/>
  <c r="J64" s="1"/>
  <c r="G227" i="8"/>
  <c r="E222"/>
  <c r="G222"/>
  <c r="E81" i="3"/>
  <c r="G195" i="8"/>
  <c r="E123"/>
  <c r="E52" i="3"/>
  <c r="F82" i="8"/>
  <c r="F30" i="3"/>
  <c r="D49" i="8"/>
  <c r="D19" i="3"/>
  <c r="D23" s="1"/>
  <c r="F38" i="9"/>
  <c r="N15"/>
  <c r="F11" i="2"/>
  <c r="H8"/>
  <c r="H12" i="9"/>
  <c r="E42" i="79"/>
  <c r="E47"/>
  <c r="E49"/>
  <c r="E71" s="1"/>
  <c r="H14" i="11"/>
  <c r="H16" s="1"/>
  <c r="I8" i="44"/>
  <c r="H51" i="13"/>
  <c r="H68" s="1"/>
  <c r="G47"/>
  <c r="H14"/>
  <c r="H16" s="1"/>
  <c r="H9" i="43"/>
  <c r="H14" i="26" s="1"/>
  <c r="I16" i="28"/>
  <c r="U12" i="44"/>
  <c r="X16" i="28" s="1"/>
  <c r="F47" i="60"/>
  <c r="F49"/>
  <c r="I42"/>
  <c r="I47" s="1"/>
  <c r="I49" s="1"/>
  <c r="U14" i="43"/>
  <c r="U19" i="26" s="1"/>
  <c r="O12"/>
  <c r="H12"/>
  <c r="L14" i="9"/>
  <c r="L16"/>
  <c r="G78" i="6"/>
  <c r="G294"/>
  <c r="E128" i="8"/>
  <c r="E233" s="1"/>
  <c r="H40" i="79"/>
  <c r="G111" i="8"/>
  <c r="I111"/>
  <c r="G44" i="3"/>
  <c r="T19" i="43"/>
  <c r="T24" i="26" s="1"/>
  <c r="I49" i="57"/>
  <c r="H41" i="3"/>
  <c r="D10"/>
  <c r="F5" i="2"/>
  <c r="L28" i="3"/>
  <c r="F47"/>
  <c r="C9" i="43"/>
  <c r="C14" i="26" s="1"/>
  <c r="M19" i="44"/>
  <c r="G24" i="7"/>
  <c r="G26"/>
  <c r="H186" i="4"/>
  <c r="J186" s="1"/>
  <c r="F9" i="29"/>
  <c r="H68" i="14"/>
  <c r="C79" i="1"/>
  <c r="C80" s="1"/>
  <c r="K76"/>
  <c r="C68"/>
  <c r="C69"/>
  <c r="C63"/>
  <c r="G96" i="2"/>
  <c r="I96"/>
  <c r="E95"/>
  <c r="E100" s="1"/>
  <c r="C95"/>
  <c r="C100" s="1"/>
  <c r="H16"/>
  <c r="H83" i="3"/>
  <c r="L83"/>
  <c r="F85" i="2"/>
  <c r="F41"/>
  <c r="H11" i="3"/>
  <c r="H47" i="4"/>
  <c r="E14" i="3"/>
  <c r="H19" i="4"/>
  <c r="F50" i="5"/>
  <c r="H50" s="1"/>
  <c r="H43"/>
  <c r="H13" i="3"/>
  <c r="J8" i="2" s="1"/>
  <c r="F37" i="3"/>
  <c r="H29" i="2"/>
  <c r="I29" s="1"/>
  <c r="H45" i="7"/>
  <c r="J45" s="1"/>
  <c r="D37" i="3"/>
  <c r="F36"/>
  <c r="E13"/>
  <c r="H19" i="7"/>
  <c r="F24"/>
  <c r="H24"/>
  <c r="H12"/>
  <c r="G31" i="2"/>
  <c r="G32" s="1"/>
  <c r="G34" s="1"/>
  <c r="G26" i="3"/>
  <c r="D72"/>
  <c r="E38" i="5"/>
  <c r="E40" s="1"/>
  <c r="J198" i="6"/>
  <c r="J173"/>
  <c r="K52"/>
  <c r="K28" i="3"/>
  <c r="L22" i="2" s="1"/>
  <c r="L27" s="1"/>
  <c r="E53" i="3"/>
  <c r="G27"/>
  <c r="F123" i="8"/>
  <c r="G123" s="1"/>
  <c r="I123" s="1"/>
  <c r="F52" i="3"/>
  <c r="H41" i="2" s="1"/>
  <c r="G42" i="8"/>
  <c r="F22" i="3"/>
  <c r="G22" s="1"/>
  <c r="N25" i="9"/>
  <c r="F20" i="2"/>
  <c r="F68" i="79"/>
  <c r="D68"/>
  <c r="L68" i="11"/>
  <c r="E68"/>
  <c r="K68" i="54"/>
  <c r="I68"/>
  <c r="E47"/>
  <c r="E49"/>
  <c r="E71" s="1"/>
  <c r="F68" i="12"/>
  <c r="E68"/>
  <c r="D49"/>
  <c r="H38" i="18"/>
  <c r="G40"/>
  <c r="L49" i="11"/>
  <c r="R8" i="44"/>
  <c r="U12" i="28" s="1"/>
  <c r="H61" i="13"/>
  <c r="F68"/>
  <c r="L68"/>
  <c r="J68"/>
  <c r="G68"/>
  <c r="H22"/>
  <c r="I8" i="43"/>
  <c r="I13" i="26" s="1"/>
  <c r="H55" i="54"/>
  <c r="E68"/>
  <c r="L68" i="18"/>
  <c r="K49"/>
  <c r="F68" i="55"/>
  <c r="F68" i="58"/>
  <c r="J68"/>
  <c r="H14"/>
  <c r="H16"/>
  <c r="L68" i="85"/>
  <c r="B17" i="43"/>
  <c r="J68" i="86"/>
  <c r="S23" i="44"/>
  <c r="S28" s="1"/>
  <c r="S34" s="1"/>
  <c r="L23"/>
  <c r="L8" i="29" s="1"/>
  <c r="L12" s="1"/>
  <c r="L17" s="1"/>
  <c r="L11" i="28"/>
  <c r="L9" i="81"/>
  <c r="K17"/>
  <c r="K28" s="1"/>
  <c r="N17" i="74"/>
  <c r="H38" i="59"/>
  <c r="L26" i="44"/>
  <c r="O10" i="29" s="1"/>
  <c r="H55" i="16"/>
  <c r="K68"/>
  <c r="E68"/>
  <c r="H22"/>
  <c r="D68" i="58"/>
  <c r="F40"/>
  <c r="H38"/>
  <c r="E47"/>
  <c r="E49" s="1"/>
  <c r="E71" s="1"/>
  <c r="H16" i="85"/>
  <c r="K68" i="86"/>
  <c r="E47"/>
  <c r="E49" s="1"/>
  <c r="E71" s="1"/>
  <c r="H22"/>
  <c r="D49"/>
  <c r="E25" i="28"/>
  <c r="P22" i="43"/>
  <c r="P27" s="1"/>
  <c r="P33" s="1"/>
  <c r="T12" i="44"/>
  <c r="W16" i="28" s="1"/>
  <c r="H12" i="71"/>
  <c r="L16" i="81"/>
  <c r="N26" i="74"/>
  <c r="N27" s="1"/>
  <c r="N20" i="67"/>
  <c r="H26"/>
  <c r="H28"/>
  <c r="F42" i="58"/>
  <c r="I25" i="43"/>
  <c r="I13" i="27" s="1"/>
  <c r="T17" i="43"/>
  <c r="T22" i="26"/>
  <c r="B22"/>
  <c r="G42" i="2"/>
  <c r="F26" i="7"/>
  <c r="V19" i="44"/>
  <c r="M23" i="28"/>
  <c r="H43" i="3"/>
  <c r="B18" i="26"/>
  <c r="I12" i="28"/>
  <c r="F14" i="2"/>
  <c r="F60" i="3"/>
  <c r="F65" s="1"/>
  <c r="G9" i="2"/>
  <c r="G128" i="8"/>
  <c r="G233"/>
  <c r="F47" i="79"/>
  <c r="F49" s="1"/>
  <c r="G79" i="2"/>
  <c r="G81" i="3"/>
  <c r="F47" i="58"/>
  <c r="H12" i="3"/>
  <c r="I24" i="7"/>
  <c r="J24" s="1"/>
  <c r="J88"/>
  <c r="I68" i="5"/>
  <c r="G37" i="3"/>
  <c r="I37" s="1"/>
  <c r="J43" i="5"/>
  <c r="H82" i="3"/>
  <c r="I195" i="8"/>
  <c r="L123" i="31"/>
  <c r="L125" s="1"/>
  <c r="C8" i="43"/>
  <c r="H42" i="20"/>
  <c r="H47" s="1"/>
  <c r="G47"/>
  <c r="G49"/>
  <c r="G69" s="1"/>
  <c r="C19" i="43"/>
  <c r="U19" s="1"/>
  <c r="U24" i="26" s="1"/>
  <c r="I12"/>
  <c r="C13" i="43"/>
  <c r="C18" i="26" s="1"/>
  <c r="D80" i="1"/>
  <c r="D87"/>
  <c r="G47" i="55"/>
  <c r="G49"/>
  <c r="G69" s="1"/>
  <c r="H42"/>
  <c r="H47"/>
  <c r="H49"/>
  <c r="H17" i="2"/>
  <c r="L6"/>
  <c r="K123" i="31"/>
  <c r="H40" i="20"/>
  <c r="C62" i="1"/>
  <c r="I68"/>
  <c r="I69" s="1"/>
  <c r="K63"/>
  <c r="K62"/>
  <c r="E39" i="2"/>
  <c r="E55" s="1"/>
  <c r="E60" s="1"/>
  <c r="J77" i="4"/>
  <c r="J67" i="5"/>
  <c r="J50"/>
  <c r="J152" i="6"/>
  <c r="J59" i="7"/>
  <c r="J73" i="1"/>
  <c r="J87" s="1"/>
  <c r="D98" i="8"/>
  <c r="D109"/>
  <c r="D124" s="1"/>
  <c r="J159" i="5"/>
  <c r="L36" i="2"/>
  <c r="L38" s="1"/>
  <c r="L39" s="1"/>
  <c r="H42" i="13"/>
  <c r="H47" s="1"/>
  <c r="H49" s="1"/>
  <c r="E98" i="8"/>
  <c r="G82"/>
  <c r="J20" i="2"/>
  <c r="J27" s="1"/>
  <c r="J17"/>
  <c r="M7"/>
  <c r="J49" i="18"/>
  <c r="H61" i="11"/>
  <c r="H68" s="1"/>
  <c r="J49" i="59"/>
  <c r="H40" i="12"/>
  <c r="J49" i="60"/>
  <c r="F49" i="59"/>
  <c r="E68" i="17"/>
  <c r="E71"/>
  <c r="I68" i="19"/>
  <c r="H29"/>
  <c r="L49"/>
  <c r="H29" i="14"/>
  <c r="H14"/>
  <c r="H16"/>
  <c r="C16" i="43" s="1"/>
  <c r="L68" i="17"/>
  <c r="D68"/>
  <c r="D49"/>
  <c r="H14"/>
  <c r="H16" s="1"/>
  <c r="D49" i="19"/>
  <c r="T8" i="44"/>
  <c r="W12" i="28"/>
  <c r="C13" i="26"/>
  <c r="H28" i="3"/>
  <c r="J22" i="2" s="1"/>
  <c r="J79"/>
  <c r="H109" i="8"/>
  <c r="I52" i="6"/>
  <c r="J52" s="1"/>
  <c r="J25" i="2"/>
  <c r="H49" i="8"/>
  <c r="H124" s="1"/>
  <c r="H20" i="3"/>
  <c r="I60" i="7"/>
  <c r="I84" s="1"/>
  <c r="I129" i="8"/>
  <c r="H80" i="3"/>
  <c r="J75" i="2" s="1"/>
  <c r="H79" i="3"/>
  <c r="I161" i="5"/>
  <c r="H70" i="3"/>
  <c r="E70" i="9"/>
  <c r="C17" i="43"/>
  <c r="U17" s="1"/>
  <c r="U22" i="26" s="1"/>
  <c r="T9" i="43"/>
  <c r="T14" i="26" s="1"/>
  <c r="F29" i="2"/>
  <c r="F34" s="1"/>
  <c r="F49" i="3"/>
  <c r="H42" i="2"/>
  <c r="H49" s="1"/>
  <c r="H54" s="1"/>
  <c r="G53" i="3"/>
  <c r="H42" i="60"/>
  <c r="H47" s="1"/>
  <c r="H40" i="55"/>
  <c r="H8" i="29"/>
  <c r="H12" s="1"/>
  <c r="H17" s="1"/>
  <c r="K79" i="1"/>
  <c r="K80"/>
  <c r="G79"/>
  <c r="G76"/>
  <c r="I65"/>
  <c r="I66" s="1"/>
  <c r="I70" s="1"/>
  <c r="I63"/>
  <c r="G46" i="2"/>
  <c r="I46" s="1"/>
  <c r="G57" i="3"/>
  <c r="G44" i="2"/>
  <c r="G55" i="3"/>
  <c r="L41" i="2"/>
  <c r="L49" s="1"/>
  <c r="L54" s="1"/>
  <c r="K60" i="3"/>
  <c r="K65" s="1"/>
  <c r="H56" i="2"/>
  <c r="I56"/>
  <c r="G40" i="3"/>
  <c r="G30" i="2"/>
  <c r="G38" i="3"/>
  <c r="G17" i="2"/>
  <c r="E23" i="3"/>
  <c r="G23" s="1"/>
  <c r="F39" i="4"/>
  <c r="H39"/>
  <c r="H38"/>
  <c r="F32"/>
  <c r="H32" s="1"/>
  <c r="J32" s="1"/>
  <c r="H25"/>
  <c r="J25" s="1"/>
  <c r="J193" i="6"/>
  <c r="L294"/>
  <c r="N28" i="44"/>
  <c r="N34" s="1"/>
  <c r="Q12" i="29"/>
  <c r="Q17" s="1"/>
  <c r="T21" i="43"/>
  <c r="T26" i="26" s="1"/>
  <c r="B26"/>
  <c r="H40" i="57"/>
  <c r="G42"/>
  <c r="H42"/>
  <c r="H47" s="1"/>
  <c r="H49" s="1"/>
  <c r="H40" i="54"/>
  <c r="I79" i="1"/>
  <c r="I80" s="1"/>
  <c r="E76"/>
  <c r="I73"/>
  <c r="I87" s="1"/>
  <c r="E73"/>
  <c r="F78"/>
  <c r="F75"/>
  <c r="H17"/>
  <c r="F71"/>
  <c r="H71" s="1"/>
  <c r="G87" i="3"/>
  <c r="G82"/>
  <c r="I82"/>
  <c r="G48" i="2"/>
  <c r="I48" s="1"/>
  <c r="K48" s="1"/>
  <c r="M56"/>
  <c r="L56"/>
  <c r="K23" i="3"/>
  <c r="F76"/>
  <c r="H166" i="4"/>
  <c r="H62" i="5"/>
  <c r="G57"/>
  <c r="H57" s="1"/>
  <c r="L78" i="6"/>
  <c r="D84" i="7"/>
  <c r="K84"/>
  <c r="F28" i="3"/>
  <c r="H22" i="2" s="1"/>
  <c r="C13" i="28"/>
  <c r="J131" i="4"/>
  <c r="J92"/>
  <c r="H72" i="3"/>
  <c r="H69" s="1"/>
  <c r="J95" i="5"/>
  <c r="J124" i="6"/>
  <c r="H97"/>
  <c r="J97" s="1"/>
  <c r="H85"/>
  <c r="J85" s="1"/>
  <c r="H22" i="59"/>
  <c r="F49" i="57"/>
  <c r="E47" i="59"/>
  <c r="E49" s="1"/>
  <c r="E71" s="1"/>
  <c r="D49"/>
  <c r="H38" i="20"/>
  <c r="K68" i="58"/>
  <c r="D49"/>
  <c r="J38" i="6"/>
  <c r="F32" i="3"/>
  <c r="G32" s="1"/>
  <c r="H83" i="2"/>
  <c r="G47" i="57"/>
  <c r="G49" s="1"/>
  <c r="G68" s="1"/>
  <c r="H75" i="1"/>
  <c r="I42" i="2"/>
  <c r="C22" i="26"/>
  <c r="J69" i="2"/>
  <c r="I44"/>
  <c r="G80" i="1"/>
  <c r="G28" i="3"/>
  <c r="H128" i="8"/>
  <c r="I128" s="1"/>
  <c r="K68" i="59"/>
  <c r="K68" i="20"/>
  <c r="K68" i="14"/>
  <c r="I68" i="86"/>
  <c r="I68" i="85"/>
  <c r="I55" i="14"/>
  <c r="I68" s="1"/>
  <c r="M16" i="44"/>
  <c r="V16" s="1"/>
  <c r="Y20" i="28" s="1"/>
  <c r="M20" i="44"/>
  <c r="M24" i="28" s="1"/>
  <c r="I55" i="20"/>
  <c r="I68" s="1"/>
  <c r="I55" i="16"/>
  <c r="I68"/>
  <c r="D19" i="43"/>
  <c r="D24" i="26" s="1"/>
  <c r="I29" i="9"/>
  <c r="M8" i="44"/>
  <c r="V8" s="1"/>
  <c r="Y12" i="28" s="1"/>
  <c r="I55" i="13"/>
  <c r="I68" s="1"/>
  <c r="J13" i="26"/>
  <c r="I14" i="9"/>
  <c r="I16" s="1"/>
  <c r="V10" i="43"/>
  <c r="V15" i="26" s="1"/>
  <c r="D15"/>
  <c r="K51" i="9"/>
  <c r="K68" s="1"/>
  <c r="M10" i="44"/>
  <c r="V10" s="1"/>
  <c r="Y14" i="28" s="1"/>
  <c r="I55" i="12"/>
  <c r="I68"/>
  <c r="D12" i="43"/>
  <c r="D78" i="6"/>
  <c r="M12" i="28"/>
  <c r="M10"/>
  <c r="V12" i="43"/>
  <c r="V17" i="26" s="1"/>
  <c r="D17"/>
  <c r="D8" i="43"/>
  <c r="V8" s="1"/>
  <c r="V13" i="26" s="1"/>
  <c r="I49" i="14"/>
  <c r="D16" i="43"/>
  <c r="V16" s="1"/>
  <c r="V21" i="26" s="1"/>
  <c r="D21"/>
  <c r="D13" i="43"/>
  <c r="D18" i="26" s="1"/>
  <c r="D9" i="43"/>
  <c r="D14" i="26" s="1"/>
  <c r="I49" i="54"/>
  <c r="I49" i="18"/>
  <c r="D11" i="43"/>
  <c r="I55" i="18"/>
  <c r="I68"/>
  <c r="M11" i="44"/>
  <c r="M20" i="28" s="1"/>
  <c r="M26" s="1"/>
  <c r="D13" i="26"/>
  <c r="V9" i="43"/>
  <c r="V14" i="26" s="1"/>
  <c r="V11" i="44"/>
  <c r="Y15" i="28" s="1"/>
  <c r="I49" i="17"/>
  <c r="I51" i="9"/>
  <c r="J67" i="2"/>
  <c r="I49" i="19"/>
  <c r="I49" i="58"/>
  <c r="I68"/>
  <c r="V5" i="44"/>
  <c r="Y9" i="28" s="1"/>
  <c r="I47" i="79"/>
  <c r="I68"/>
  <c r="K49" i="16"/>
  <c r="D25" i="43"/>
  <c r="D13" i="27" s="1"/>
  <c r="I49" i="16"/>
  <c r="Y10" i="29"/>
  <c r="V26" i="44"/>
  <c r="V20" i="43"/>
  <c r="V25" i="26"/>
  <c r="D25"/>
  <c r="D23" i="44"/>
  <c r="D28" s="1"/>
  <c r="D34" s="1"/>
  <c r="D24" i="43"/>
  <c r="D12" i="27" s="1"/>
  <c r="I49" i="79"/>
  <c r="V21" i="43"/>
  <c r="V26" i="26"/>
  <c r="D26"/>
  <c r="D12"/>
  <c r="V7" i="43"/>
  <c r="G63" i="1"/>
  <c r="G69"/>
  <c r="G67"/>
  <c r="F61"/>
  <c r="F68" s="1"/>
  <c r="H68" s="1"/>
  <c r="D22" i="9"/>
  <c r="I22"/>
  <c r="H9"/>
  <c r="J9" s="1"/>
  <c r="I76" i="2"/>
  <c r="H25" i="9"/>
  <c r="I94" i="2"/>
  <c r="K94" s="1"/>
  <c r="H59" i="9"/>
  <c r="H27"/>
  <c r="J27" s="1"/>
  <c r="J128" i="31"/>
  <c r="K125"/>
  <c r="K76" i="2"/>
  <c r="H45" i="9"/>
  <c r="H20"/>
  <c r="E77" i="31"/>
  <c r="F75" i="2"/>
  <c r="N62" i="9"/>
  <c r="E61"/>
  <c r="N61" s="1"/>
  <c r="N54"/>
  <c r="E51"/>
  <c r="N51" s="1"/>
  <c r="F69" i="2"/>
  <c r="G22" i="9"/>
  <c r="H22" s="1"/>
  <c r="J63"/>
  <c r="J29" i="2"/>
  <c r="K29" s="1"/>
  <c r="H45" i="3"/>
  <c r="H61" i="1"/>
  <c r="S26" i="28"/>
  <c r="Y9" i="29"/>
  <c r="L51" i="9"/>
  <c r="L68" s="1"/>
  <c r="C39" i="2"/>
  <c r="C55" s="1"/>
  <c r="C60" s="1"/>
  <c r="B81" i="35"/>
  <c r="G74" i="2"/>
  <c r="J13" i="9"/>
  <c r="J19"/>
  <c r="H17" i="81"/>
  <c r="H28"/>
  <c r="I26" i="7"/>
  <c r="I18" i="43"/>
  <c r="D66" i="1"/>
  <c r="D70"/>
  <c r="G69" i="2"/>
  <c r="I69" s="1"/>
  <c r="K69" s="1"/>
  <c r="G72" i="3"/>
  <c r="I72"/>
  <c r="G67" i="2"/>
  <c r="G70" i="3"/>
  <c r="I70" s="1"/>
  <c r="J91" i="5"/>
  <c r="J156" i="6"/>
  <c r="J148"/>
  <c r="J143"/>
  <c r="C12" i="27"/>
  <c r="I10" i="28"/>
  <c r="U6" i="44"/>
  <c r="X10" i="28" s="1"/>
  <c r="H13" i="26"/>
  <c r="T8" i="43"/>
  <c r="K69" i="1"/>
  <c r="H7" i="2"/>
  <c r="H58"/>
  <c r="I58"/>
  <c r="G34" i="3"/>
  <c r="T24" i="43"/>
  <c r="T12" i="27" s="1"/>
  <c r="B12"/>
  <c r="O11" i="26"/>
  <c r="O27"/>
  <c r="O22" i="43"/>
  <c r="O10" i="27" s="1"/>
  <c r="O15" s="1"/>
  <c r="O20" s="1"/>
  <c r="F11" i="26"/>
  <c r="K42" i="9"/>
  <c r="K47" i="13"/>
  <c r="K49" s="1"/>
  <c r="G49"/>
  <c r="G69"/>
  <c r="E16" i="9"/>
  <c r="T16" i="43"/>
  <c r="T21" i="26" s="1"/>
  <c r="C10"/>
  <c r="D63" i="1"/>
  <c r="G59" i="2"/>
  <c r="I59" s="1"/>
  <c r="J12" i="4"/>
  <c r="J163" i="6"/>
  <c r="H53" i="3"/>
  <c r="I53" s="1"/>
  <c r="G41" i="7"/>
  <c r="H41" s="1"/>
  <c r="J41" s="1"/>
  <c r="D88" i="3"/>
  <c r="D86" s="1"/>
  <c r="H61" i="54"/>
  <c r="H68"/>
  <c r="L49" i="20"/>
  <c r="J154" i="4"/>
  <c r="J126"/>
  <c r="L49" i="18"/>
  <c r="L49" i="60"/>
  <c r="E47" i="14"/>
  <c r="E49"/>
  <c r="E71"/>
  <c r="T25" i="43"/>
  <c r="T13" i="27" s="1"/>
  <c r="V17" i="43"/>
  <c r="V22" i="26" s="1"/>
  <c r="D22"/>
  <c r="D26" i="28"/>
  <c r="G42" i="14"/>
  <c r="G47" s="1"/>
  <c r="G49" s="1"/>
  <c r="G69" s="1"/>
  <c r="D23" i="26"/>
  <c r="V18" i="43"/>
  <c r="V23" i="26"/>
  <c r="P27"/>
  <c r="M27"/>
  <c r="E9" i="29"/>
  <c r="P23" i="28"/>
  <c r="F6" i="67"/>
  <c r="J16" i="7"/>
  <c r="J12"/>
  <c r="J242" i="6"/>
  <c r="P23" i="44"/>
  <c r="K80" i="2"/>
  <c r="H76" i="3"/>
  <c r="J83" i="2" s="1"/>
  <c r="E20" i="30"/>
  <c r="E22" s="1"/>
  <c r="H20" i="67"/>
  <c r="N26"/>
  <c r="J5"/>
  <c r="J92" i="2"/>
  <c r="J62" i="5"/>
  <c r="J268" i="6"/>
  <c r="J183" i="4"/>
  <c r="J64" i="6"/>
  <c r="J66"/>
  <c r="J68"/>
  <c r="J70"/>
  <c r="J72"/>
  <c r="J74"/>
  <c r="J76"/>
  <c r="J293"/>
  <c r="H13" i="71"/>
  <c r="E3" i="67"/>
  <c r="E6" s="1"/>
  <c r="G3"/>
  <c r="G6" s="1"/>
  <c r="D6"/>
  <c r="J260" i="6"/>
  <c r="I87" i="3"/>
  <c r="H47"/>
  <c r="J36" i="2" s="1"/>
  <c r="J19" i="7"/>
  <c r="S8" i="29"/>
  <c r="S12" s="1"/>
  <c r="S17" s="1"/>
  <c r="P28" i="44"/>
  <c r="P34" s="1"/>
  <c r="W9" i="29"/>
  <c r="O27" i="43"/>
  <c r="O33" s="1"/>
  <c r="Y23" i="28"/>
  <c r="H42" i="14"/>
  <c r="H47" s="1"/>
  <c r="T13" i="26"/>
  <c r="I67" i="2"/>
  <c r="K67" s="1"/>
  <c r="I79"/>
  <c r="K79" s="1"/>
  <c r="F22" i="88"/>
  <c r="D45"/>
  <c r="D59" s="1"/>
  <c r="F66" i="2"/>
  <c r="D51" i="9"/>
  <c r="D68" s="1"/>
  <c r="I37" i="2"/>
  <c r="M39"/>
  <c r="E55" i="9"/>
  <c r="N55" s="1"/>
  <c r="F35" i="2"/>
  <c r="P26" i="28"/>
  <c r="P8" i="29" s="1"/>
  <c r="P12" s="1"/>
  <c r="P17" s="1"/>
  <c r="J82" i="2"/>
  <c r="M12" i="29"/>
  <c r="M17" s="1"/>
  <c r="D8"/>
  <c r="D12" s="1"/>
  <c r="D16" i="26"/>
  <c r="H26" i="28"/>
  <c r="N27" i="26"/>
  <c r="I13" i="28"/>
  <c r="E22"/>
  <c r="T10" i="44"/>
  <c r="W14" i="28" s="1"/>
  <c r="C7" i="43" l="1"/>
  <c r="U16"/>
  <c r="U21" i="26" s="1"/>
  <c r="C21"/>
  <c r="I49" i="8"/>
  <c r="C10" i="43"/>
  <c r="H49" i="20"/>
  <c r="C20" i="43"/>
  <c r="H10" i="27"/>
  <c r="H15" s="1"/>
  <c r="H20" s="1"/>
  <c r="H27" i="43"/>
  <c r="H33" s="1"/>
  <c r="F27"/>
  <c r="F33" s="1"/>
  <c r="F10" i="27"/>
  <c r="F15" s="1"/>
  <c r="F20" s="1"/>
  <c r="C28" i="44"/>
  <c r="C34" s="1"/>
  <c r="C8" i="29"/>
  <c r="G47" i="54"/>
  <c r="G49" s="1"/>
  <c r="G69" s="1"/>
  <c r="H42"/>
  <c r="H47" s="1"/>
  <c r="H49" s="1"/>
  <c r="C6" i="43"/>
  <c r="F64" i="1"/>
  <c r="F62"/>
  <c r="L85" i="2"/>
  <c r="L81" s="1"/>
  <c r="L95" s="1"/>
  <c r="L100" s="1"/>
  <c r="K73" i="3"/>
  <c r="G7" i="2"/>
  <c r="I7" s="1"/>
  <c r="G12" i="3"/>
  <c r="F7" i="2"/>
  <c r="D15" i="3"/>
  <c r="D17" s="1"/>
  <c r="H69" i="1"/>
  <c r="E69"/>
  <c r="C18" i="43"/>
  <c r="H48" i="1"/>
  <c r="F67"/>
  <c r="F69" s="1"/>
  <c r="G85" i="2"/>
  <c r="I85" s="1"/>
  <c r="K85" s="1"/>
  <c r="E73" i="3"/>
  <c r="G74"/>
  <c r="I74" s="1"/>
  <c r="H67" i="1"/>
  <c r="I22" i="2"/>
  <c r="K22" s="1"/>
  <c r="H88"/>
  <c r="I88" s="1"/>
  <c r="G84" i="3"/>
  <c r="E49" i="12"/>
  <c r="E71" s="1"/>
  <c r="B10" i="43"/>
  <c r="B15" i="26" s="1"/>
  <c r="H40" i="85"/>
  <c r="G42"/>
  <c r="B12" i="26"/>
  <c r="T7" i="43"/>
  <c r="T12" i="26" s="1"/>
  <c r="F33" i="1"/>
  <c r="H20"/>
  <c r="E83" i="3"/>
  <c r="G85"/>
  <c r="I85" s="1"/>
  <c r="L60"/>
  <c r="L65" s="1"/>
  <c r="M42" i="2"/>
  <c r="M49" s="1"/>
  <c r="M54" s="1"/>
  <c r="G42" i="3"/>
  <c r="H31" i="2"/>
  <c r="H32" s="1"/>
  <c r="L23" i="3"/>
  <c r="M15" i="2"/>
  <c r="H180" i="4"/>
  <c r="J180" s="1"/>
  <c r="F75" i="3"/>
  <c r="H162" i="4"/>
  <c r="J162" s="1"/>
  <c r="J165"/>
  <c r="F10" i="3"/>
  <c r="H10" i="5"/>
  <c r="H93" i="6"/>
  <c r="G91" i="2"/>
  <c r="I91" s="1"/>
  <c r="K91" s="1"/>
  <c r="E47" i="3"/>
  <c r="F57" i="6"/>
  <c r="E49" i="11"/>
  <c r="E71" s="1"/>
  <c r="B6" i="43"/>
  <c r="F42" i="13"/>
  <c r="F47" s="1"/>
  <c r="F49" s="1"/>
  <c r="F40" i="9"/>
  <c r="E42" i="18"/>
  <c r="E47" s="1"/>
  <c r="E49" s="1"/>
  <c r="E71" s="1"/>
  <c r="E40" i="9"/>
  <c r="B12" i="43"/>
  <c r="E49" i="60"/>
  <c r="K188" i="4"/>
  <c r="F49" i="17"/>
  <c r="I32" i="2"/>
  <c r="G62" i="1"/>
  <c r="H62" s="1"/>
  <c r="D22" i="43"/>
  <c r="V24"/>
  <c r="V12" i="27" s="1"/>
  <c r="P10"/>
  <c r="P15" s="1"/>
  <c r="P20" s="1"/>
  <c r="I49" i="11"/>
  <c r="V13" i="43"/>
  <c r="V18" i="26" s="1"/>
  <c r="V19" i="43"/>
  <c r="V24" i="26" s="1"/>
  <c r="V8" i="29"/>
  <c r="V12" s="1"/>
  <c r="V17" s="1"/>
  <c r="H233" i="8"/>
  <c r="I233" s="1"/>
  <c r="H42" i="17"/>
  <c r="H47" s="1"/>
  <c r="H49" s="1"/>
  <c r="G68" i="5"/>
  <c r="H68" s="1"/>
  <c r="J68" s="1"/>
  <c r="F73" i="1"/>
  <c r="F87" s="1"/>
  <c r="C24" i="26"/>
  <c r="E109" i="8"/>
  <c r="H26" i="7"/>
  <c r="J26" s="1"/>
  <c r="H42" i="79"/>
  <c r="H47" s="1"/>
  <c r="H49" s="1"/>
  <c r="G75" i="3"/>
  <c r="I75" s="1"/>
  <c r="E11"/>
  <c r="G6" i="2" s="1"/>
  <c r="H51" i="4"/>
  <c r="J51" s="1"/>
  <c r="G80" i="3"/>
  <c r="I80" s="1"/>
  <c r="U7" i="44"/>
  <c r="X11" i="28" s="1"/>
  <c r="G42" i="59"/>
  <c r="I11" i="43"/>
  <c r="C11" i="28"/>
  <c r="H75" i="7"/>
  <c r="J75" s="1"/>
  <c r="H41" i="1"/>
  <c r="E63"/>
  <c r="G64"/>
  <c r="L87" i="2"/>
  <c r="D79" i="3"/>
  <c r="M86" i="2"/>
  <c r="F18"/>
  <c r="F71" i="3"/>
  <c r="H68" i="2" s="1"/>
  <c r="H66" s="1"/>
  <c r="G188" i="4"/>
  <c r="H188" s="1"/>
  <c r="G49"/>
  <c r="J184" i="6"/>
  <c r="J138"/>
  <c r="K78"/>
  <c r="E78"/>
  <c r="M67" i="2"/>
  <c r="K49" i="57"/>
  <c r="G52" i="3"/>
  <c r="G41" i="2"/>
  <c r="I18" i="28"/>
  <c r="U14" i="44"/>
  <c r="X18" i="28" s="1"/>
  <c r="G42" i="18"/>
  <c r="H40"/>
  <c r="M22" i="2"/>
  <c r="L32" i="3"/>
  <c r="F58" i="2"/>
  <c r="D36" i="3"/>
  <c r="G15" i="2"/>
  <c r="G20" i="3"/>
  <c r="I20" s="1"/>
  <c r="F82" i="2"/>
  <c r="F81" s="1"/>
  <c r="D73" i="3"/>
  <c r="G73" i="1"/>
  <c r="J69"/>
  <c r="J70" s="1"/>
  <c r="I188" i="4"/>
  <c r="G161" i="5"/>
  <c r="J49" i="57"/>
  <c r="J42" i="2"/>
  <c r="K42" s="1"/>
  <c r="R22" i="43"/>
  <c r="J22" i="9"/>
  <c r="M23" i="44"/>
  <c r="M28" s="1"/>
  <c r="M34" s="1"/>
  <c r="F36" i="2"/>
  <c r="G27"/>
  <c r="H49" i="14"/>
  <c r="I294" i="6"/>
  <c r="G10" i="3"/>
  <c r="G68" i="2"/>
  <c r="I68" s="1"/>
  <c r="I31"/>
  <c r="V25" i="43"/>
  <c r="V13" i="27" s="1"/>
  <c r="D11" i="26"/>
  <c r="V11" i="43"/>
  <c r="V16" i="26" s="1"/>
  <c r="J27"/>
  <c r="H40" i="17"/>
  <c r="H49" i="60"/>
  <c r="L28" i="44"/>
  <c r="L34" s="1"/>
  <c r="B19" i="26"/>
  <c r="E60" i="3"/>
  <c r="G38" i="5"/>
  <c r="G40" s="1"/>
  <c r="H42" i="12"/>
  <c r="H47" s="1"/>
  <c r="H49" s="1"/>
  <c r="H68" i="86"/>
  <c r="F161" i="5"/>
  <c r="E79" i="1"/>
  <c r="E80" s="1"/>
  <c r="E87" s="1"/>
  <c r="J63"/>
  <c r="E65"/>
  <c r="I45" i="2"/>
  <c r="H185" i="4"/>
  <c r="J185" s="1"/>
  <c r="H170"/>
  <c r="H103"/>
  <c r="J103" s="1"/>
  <c r="H81"/>
  <c r="H45"/>
  <c r="F14" i="3"/>
  <c r="H9" i="2" s="1"/>
  <c r="I9" s="1"/>
  <c r="K9" s="1"/>
  <c r="H148" i="5"/>
  <c r="J148" s="1"/>
  <c r="J65"/>
  <c r="H31"/>
  <c r="J31" s="1"/>
  <c r="I38"/>
  <c r="H223" i="6"/>
  <c r="J215"/>
  <c r="H211"/>
  <c r="H129"/>
  <c r="J129" s="1"/>
  <c r="J107"/>
  <c r="F96" i="8"/>
  <c r="G94"/>
  <c r="F21" i="4"/>
  <c r="H15"/>
  <c r="J15" s="1"/>
  <c r="K12" i="3"/>
  <c r="K15" s="1"/>
  <c r="K17" s="1"/>
  <c r="K38" i="5"/>
  <c r="K40" s="1"/>
  <c r="H10" i="6"/>
  <c r="G32"/>
  <c r="G34" s="1"/>
  <c r="C25" i="43"/>
  <c r="H49" i="16"/>
  <c r="H40" i="58"/>
  <c r="G42"/>
  <c r="L15" i="3"/>
  <c r="L17" s="1"/>
  <c r="L66" s="1"/>
  <c r="M6" i="2"/>
  <c r="M10" s="1"/>
  <c r="M12" s="1"/>
  <c r="G42" i="19"/>
  <c r="H40"/>
  <c r="H124" i="31"/>
  <c r="H125" s="1"/>
  <c r="G43" i="2"/>
  <c r="I43" s="1"/>
  <c r="G54" i="3"/>
  <c r="J19" i="6"/>
  <c r="I32"/>
  <c r="C66" i="1"/>
  <c r="C70" s="1"/>
  <c r="I22" i="43"/>
  <c r="U24"/>
  <c r="U12" i="27" s="1"/>
  <c r="H32" i="3"/>
  <c r="I32" s="1"/>
  <c r="J34" i="2"/>
  <c r="H3" i="67"/>
  <c r="H73" i="3"/>
  <c r="H92" s="1"/>
  <c r="I40" i="9"/>
  <c r="I42" s="1"/>
  <c r="G71" i="3"/>
  <c r="I71" s="1"/>
  <c r="V20" i="44"/>
  <c r="Y24" i="28" s="1"/>
  <c r="D27" i="26"/>
  <c r="J22" i="43"/>
  <c r="I28" i="3"/>
  <c r="F294" i="6"/>
  <c r="H294" s="1"/>
  <c r="F32"/>
  <c r="U8" i="43"/>
  <c r="U13" i="26" s="1"/>
  <c r="I49" i="4"/>
  <c r="D69" i="3"/>
  <c r="D92" s="1"/>
  <c r="F78" i="6"/>
  <c r="H78" s="1"/>
  <c r="J78" s="1"/>
  <c r="F38" i="5"/>
  <c r="I21" i="4"/>
  <c r="D60" i="3"/>
  <c r="D65" s="1"/>
  <c r="F69"/>
  <c r="G69" s="1"/>
  <c r="I69" s="1"/>
  <c r="M18" i="2"/>
  <c r="F49" i="4"/>
  <c r="H49" s="1"/>
  <c r="E66" i="1"/>
  <c r="E70" s="1"/>
  <c r="H150" i="4"/>
  <c r="J150" s="1"/>
  <c r="H115"/>
  <c r="H96"/>
  <c r="J96" s="1"/>
  <c r="J85"/>
  <c r="H66" i="5"/>
  <c r="J66" s="1"/>
  <c r="D28" i="3"/>
  <c r="F22" i="2" s="1"/>
  <c r="F27" s="1"/>
  <c r="H290" i="6"/>
  <c r="J290" s="1"/>
  <c r="H207"/>
  <c r="J93"/>
  <c r="E294"/>
  <c r="E51" i="7" s="1"/>
  <c r="E79" i="3"/>
  <c r="G79" s="1"/>
  <c r="I79" s="1"/>
  <c r="H46" i="9"/>
  <c r="J46" s="1"/>
  <c r="M87" i="2"/>
  <c r="F83" i="3"/>
  <c r="J14" i="6"/>
  <c r="K49" i="79"/>
  <c r="F49" i="11"/>
  <c r="U21" i="44"/>
  <c r="X25" i="28" s="1"/>
  <c r="K49" i="86"/>
  <c r="I108" i="8"/>
  <c r="E49" i="16"/>
  <c r="E71" s="1"/>
  <c r="I23" i="44"/>
  <c r="I20" i="2"/>
  <c r="U6" i="43"/>
  <c r="U11" i="26" s="1"/>
  <c r="L49" i="59"/>
  <c r="E47" i="20"/>
  <c r="E49" s="1"/>
  <c r="E71" s="1"/>
  <c r="I15" i="2"/>
  <c r="I55" i="9"/>
  <c r="I68" s="1"/>
  <c r="U20" i="44"/>
  <c r="X24" i="28" s="1"/>
  <c r="U18" i="44"/>
  <c r="X22" i="28" s="1"/>
  <c r="D46" i="9"/>
  <c r="D47" s="1"/>
  <c r="M25" i="2"/>
  <c r="M27" s="1"/>
  <c r="K29" i="9"/>
  <c r="H38" i="14"/>
  <c r="H40" i="16"/>
  <c r="Y11" i="29"/>
  <c r="X11"/>
  <c r="M83" i="2"/>
  <c r="M81" s="1"/>
  <c r="M69"/>
  <c r="H21"/>
  <c r="I21" s="1"/>
  <c r="L29" i="9"/>
  <c r="L49" s="1"/>
  <c r="C8" i="88"/>
  <c r="I81" i="3"/>
  <c r="H33" i="2"/>
  <c r="I33" s="1"/>
  <c r="H34" i="9"/>
  <c r="J34" s="1"/>
  <c r="D29"/>
  <c r="L14" i="2"/>
  <c r="L18" s="1"/>
  <c r="D14" i="9"/>
  <c r="D16" s="1"/>
  <c r="D49" s="1"/>
  <c r="G40" i="11"/>
  <c r="F40" i="86"/>
  <c r="M33" i="26"/>
  <c r="G22" i="43"/>
  <c r="G10" i="27" s="1"/>
  <c r="G15" s="1"/>
  <c r="G20" s="1"/>
  <c r="V5" i="43"/>
  <c r="V10" i="26" s="1"/>
  <c r="J5" i="2"/>
  <c r="J68"/>
  <c r="J66" s="1"/>
  <c r="I47" i="9"/>
  <c r="D17" i="29"/>
  <c r="V22" i="43"/>
  <c r="J38" i="2"/>
  <c r="J39"/>
  <c r="J74"/>
  <c r="J7"/>
  <c r="K7" s="1"/>
  <c r="I12" i="3"/>
  <c r="F86"/>
  <c r="G88"/>
  <c r="I88" s="1"/>
  <c r="N64" i="9"/>
  <c r="F79" i="2"/>
  <c r="F74" s="1"/>
  <c r="F95" s="1"/>
  <c r="F100" s="1"/>
  <c r="H62" i="9"/>
  <c r="J62" s="1"/>
  <c r="H75" i="2"/>
  <c r="G61" i="9"/>
  <c r="H61" s="1"/>
  <c r="J61" s="1"/>
  <c r="H60"/>
  <c r="H86" i="2"/>
  <c r="H56" i="9"/>
  <c r="J56" s="1"/>
  <c r="G83" i="2"/>
  <c r="H35" i="9"/>
  <c r="H30" i="2"/>
  <c r="I30" s="1"/>
  <c r="H24" i="9"/>
  <c r="G29"/>
  <c r="N13"/>
  <c r="F9" i="2"/>
  <c r="F10" s="1"/>
  <c r="F12" s="1"/>
  <c r="U13" i="44"/>
  <c r="X17" i="28" s="1"/>
  <c r="I17"/>
  <c r="U26" i="44"/>
  <c r="C10" i="29"/>
  <c r="T26" i="44"/>
  <c r="B10" i="29"/>
  <c r="W10" s="1"/>
  <c r="T21" i="44"/>
  <c r="W25" i="28" s="1"/>
  <c r="B25"/>
  <c r="B20"/>
  <c r="T16" i="44"/>
  <c r="W20" i="28" s="1"/>
  <c r="E13"/>
  <c r="E26" s="1"/>
  <c r="E23" i="44"/>
  <c r="T6"/>
  <c r="T10" i="28"/>
  <c r="T26" s="1"/>
  <c r="Q23" i="44"/>
  <c r="I76" i="3"/>
  <c r="V12" i="26"/>
  <c r="V27" s="1"/>
  <c r="R23" i="44"/>
  <c r="D32" i="3"/>
  <c r="E29" i="9"/>
  <c r="N29" s="1"/>
  <c r="T25" i="44"/>
  <c r="M22" i="43"/>
  <c r="H23" i="3"/>
  <c r="J15" i="2"/>
  <c r="G19" i="3"/>
  <c r="H14" i="2"/>
  <c r="H18" s="1"/>
  <c r="G11" i="3"/>
  <c r="I11" s="1"/>
  <c r="H6" i="2"/>
  <c r="H98"/>
  <c r="I98" s="1"/>
  <c r="G89" i="3"/>
  <c r="G50" i="2"/>
  <c r="I50" s="1"/>
  <c r="K50" s="1"/>
  <c r="G61" i="3"/>
  <c r="I61" s="1"/>
  <c r="G51" i="9"/>
  <c r="H53"/>
  <c r="H52"/>
  <c r="F51"/>
  <c r="F68" s="1"/>
  <c r="L7" i="2"/>
  <c r="L10" s="1"/>
  <c r="L12" s="1"/>
  <c r="L55" s="1"/>
  <c r="L60" s="1"/>
  <c r="K14" i="9"/>
  <c r="K16" s="1"/>
  <c r="K49" s="1"/>
  <c r="F14"/>
  <c r="F16" s="1"/>
  <c r="H10"/>
  <c r="H14" s="1"/>
  <c r="J14" s="1"/>
  <c r="O23" i="44"/>
  <c r="R10" i="28"/>
  <c r="C14"/>
  <c r="C26" s="1"/>
  <c r="U10" i="44"/>
  <c r="X14" i="28" s="1"/>
  <c r="U16" i="44"/>
  <c r="X20" i="28" s="1"/>
  <c r="F20"/>
  <c r="U21" i="43"/>
  <c r="U26" i="26" s="1"/>
  <c r="L26"/>
  <c r="K11" i="28"/>
  <c r="K26" s="1"/>
  <c r="K23" i="44"/>
  <c r="J23"/>
  <c r="J10" i="28"/>
  <c r="E22" i="43"/>
  <c r="E17" i="26"/>
  <c r="E27" s="1"/>
  <c r="J81" i="2"/>
  <c r="E68" i="9"/>
  <c r="N68" s="1"/>
  <c r="N16"/>
  <c r="H49" i="3"/>
  <c r="H34" i="2"/>
  <c r="I34" s="1"/>
  <c r="K34" s="1"/>
  <c r="E15" i="3"/>
  <c r="I86" i="2"/>
  <c r="V7" i="44"/>
  <c r="Y11" i="28" s="1"/>
  <c r="G8" i="2"/>
  <c r="G13" i="3"/>
  <c r="I13" s="1"/>
  <c r="T20" i="43"/>
  <c r="T25" i="26" s="1"/>
  <c r="H25"/>
  <c r="H27" s="1"/>
  <c r="J41" i="2"/>
  <c r="I52" i="3"/>
  <c r="F37" i="2"/>
  <c r="F38" s="1"/>
  <c r="F39" s="1"/>
  <c r="N45" i="9"/>
  <c r="H36" i="2"/>
  <c r="H44" i="9"/>
  <c r="J44" s="1"/>
  <c r="H18"/>
  <c r="G14" i="2"/>
  <c r="H5"/>
  <c r="G14" i="9"/>
  <c r="G16" s="1"/>
  <c r="L22" i="43"/>
  <c r="L13" i="26"/>
  <c r="U9" i="43"/>
  <c r="U14" i="26" s="1"/>
  <c r="F14"/>
  <c r="F27" s="1"/>
  <c r="U11" i="44"/>
  <c r="X15" i="28" s="1"/>
  <c r="R15"/>
  <c r="R23"/>
  <c r="O23"/>
  <c r="O26" s="1"/>
  <c r="O8" i="29" s="1"/>
  <c r="O12" s="1"/>
  <c r="O17" s="1"/>
  <c r="V6" i="44"/>
  <c r="G10" i="28"/>
  <c r="G23" i="44"/>
  <c r="G9" i="28"/>
  <c r="K16" i="26"/>
  <c r="T11" i="43"/>
  <c r="T16" i="26" s="1"/>
  <c r="K22" i="43"/>
  <c r="K15" i="26"/>
  <c r="T10" i="43"/>
  <c r="T15" i="26" s="1"/>
  <c r="Q14"/>
  <c r="Q27" s="1"/>
  <c r="Q22" i="43"/>
  <c r="I6" i="2"/>
  <c r="I16"/>
  <c r="H87"/>
  <c r="G11"/>
  <c r="I11" s="1"/>
  <c r="L26" i="28"/>
  <c r="W11" i="29"/>
  <c r="H25" i="2"/>
  <c r="G30" i="3"/>
  <c r="I30" s="1"/>
  <c r="C17" i="26"/>
  <c r="U12" i="43"/>
  <c r="U17" i="26" s="1"/>
  <c r="H37" i="9"/>
  <c r="G38"/>
  <c r="H38" s="1"/>
  <c r="I23" i="28"/>
  <c r="U19" i="44"/>
  <c r="X23" i="28" s="1"/>
  <c r="F23" i="44"/>
  <c r="F9" i="28"/>
  <c r="C21"/>
  <c r="U17" i="44"/>
  <c r="X21" i="28" s="1"/>
  <c r="V21" i="44"/>
  <c r="Y25" i="28" s="1"/>
  <c r="G25"/>
  <c r="Q23"/>
  <c r="Q26" s="1"/>
  <c r="N23"/>
  <c r="N26" s="1"/>
  <c r="T19" i="44"/>
  <c r="W23" i="28" s="1"/>
  <c r="V9" i="44"/>
  <c r="Y13" i="28" s="1"/>
  <c r="J13"/>
  <c r="B11"/>
  <c r="B26" s="1"/>
  <c r="B23" i="44"/>
  <c r="T7"/>
  <c r="W11" i="28" s="1"/>
  <c r="K18" i="26"/>
  <c r="T13" i="43"/>
  <c r="T18" i="26" s="1"/>
  <c r="S22" i="43"/>
  <c r="S11" i="26"/>
  <c r="S27" s="1"/>
  <c r="T6" i="43"/>
  <c r="N22"/>
  <c r="J10" i="9"/>
  <c r="J6" i="2"/>
  <c r="G66"/>
  <c r="E92" i="3"/>
  <c r="I17" i="2"/>
  <c r="U13" i="43"/>
  <c r="U18" i="26" s="1"/>
  <c r="K32" i="3"/>
  <c r="U8" i="44"/>
  <c r="X12" i="28" s="1"/>
  <c r="X26" s="1"/>
  <c r="K69" i="3"/>
  <c r="K83"/>
  <c r="G36"/>
  <c r="G55" i="9"/>
  <c r="H55" s="1"/>
  <c r="J55" s="1"/>
  <c r="U25" i="44"/>
  <c r="T11"/>
  <c r="W15" i="28" s="1"/>
  <c r="G27" i="43"/>
  <c r="G33" s="1"/>
  <c r="G35" i="3"/>
  <c r="G89" i="2"/>
  <c r="E41" i="3"/>
  <c r="J53" i="9"/>
  <c r="E52" i="7" l="1"/>
  <c r="E54" s="1"/>
  <c r="E57" s="1"/>
  <c r="E60" s="1"/>
  <c r="E84" s="1"/>
  <c r="D39" i="3"/>
  <c r="H40" i="86"/>
  <c r="F42"/>
  <c r="D8" i="88"/>
  <c r="D22" s="1"/>
  <c r="C22"/>
  <c r="I28" i="44"/>
  <c r="I34" s="1"/>
  <c r="I8" i="29"/>
  <c r="I12" s="1"/>
  <c r="I17" s="1"/>
  <c r="J21" i="4"/>
  <c r="I23"/>
  <c r="C13" i="27"/>
  <c r="U25" i="43"/>
  <c r="U13" i="27" s="1"/>
  <c r="F98" i="8"/>
  <c r="G96"/>
  <c r="H161" i="5"/>
  <c r="J161" s="1"/>
  <c r="F51" i="7"/>
  <c r="F52" s="1"/>
  <c r="E65" i="3"/>
  <c r="G65" s="1"/>
  <c r="I65" s="1"/>
  <c r="G60"/>
  <c r="I60" s="1"/>
  <c r="G87" i="1"/>
  <c r="H87" s="1"/>
  <c r="H73"/>
  <c r="G66"/>
  <c r="H64"/>
  <c r="B17" i="26"/>
  <c r="T12" i="43"/>
  <c r="T17" i="26" s="1"/>
  <c r="E49" i="3"/>
  <c r="G49" s="1"/>
  <c r="I49" s="1"/>
  <c r="G47"/>
  <c r="I47" s="1"/>
  <c r="G36" i="2"/>
  <c r="G38" s="1"/>
  <c r="G39" s="1"/>
  <c r="K66" i="3"/>
  <c r="J49" i="4"/>
  <c r="G51" i="7"/>
  <c r="M66" i="2"/>
  <c r="M95" s="1"/>
  <c r="M100" s="1"/>
  <c r="F15" i="3"/>
  <c r="F17" s="1"/>
  <c r="G83"/>
  <c r="I83" s="1"/>
  <c r="H32" i="6"/>
  <c r="F34"/>
  <c r="H34" s="1"/>
  <c r="J32"/>
  <c r="I34"/>
  <c r="E124" i="8"/>
  <c r="F42" i="9"/>
  <c r="F58" i="6"/>
  <c r="H58" s="1"/>
  <c r="H57"/>
  <c r="H82" i="2"/>
  <c r="I82" s="1"/>
  <c r="K82" s="1"/>
  <c r="F73" i="3"/>
  <c r="G73" s="1"/>
  <c r="I73" s="1"/>
  <c r="C15" i="26"/>
  <c r="U10" i="43"/>
  <c r="U15" i="26" s="1"/>
  <c r="H81" i="2"/>
  <c r="M55"/>
  <c r="M60" s="1"/>
  <c r="K68"/>
  <c r="F66" i="1"/>
  <c r="F70" s="1"/>
  <c r="J27" i="43"/>
  <c r="J33" s="1"/>
  <c r="J10" i="27"/>
  <c r="J15" s="1"/>
  <c r="J20" s="1"/>
  <c r="G47" i="19"/>
  <c r="G49" s="1"/>
  <c r="G69" s="1"/>
  <c r="H42"/>
  <c r="H47" s="1"/>
  <c r="H49" s="1"/>
  <c r="H21" i="4"/>
  <c r="F23"/>
  <c r="H23" s="1"/>
  <c r="I40" i="5"/>
  <c r="G47" i="18"/>
  <c r="G49" s="1"/>
  <c r="G69" s="1"/>
  <c r="H42"/>
  <c r="H47" s="1"/>
  <c r="H49" s="1"/>
  <c r="H42" i="59"/>
  <c r="H47" s="1"/>
  <c r="H49" s="1"/>
  <c r="G47"/>
  <c r="G49" s="1"/>
  <c r="G69" s="1"/>
  <c r="F65" i="1"/>
  <c r="H65" s="1"/>
  <c r="H33"/>
  <c r="F63"/>
  <c r="H63" s="1"/>
  <c r="U7" i="43"/>
  <c r="U12" i="26" s="1"/>
  <c r="U27" s="1"/>
  <c r="C12"/>
  <c r="K92" i="3"/>
  <c r="H40" i="11"/>
  <c r="G40" i="9"/>
  <c r="G42" s="1"/>
  <c r="G47" s="1"/>
  <c r="G42" i="11"/>
  <c r="H38" i="5"/>
  <c r="J38" s="1"/>
  <c r="F40"/>
  <c r="H40" s="1"/>
  <c r="I3" i="67"/>
  <c r="I6" s="1"/>
  <c r="H6"/>
  <c r="I10" i="27"/>
  <c r="I15" s="1"/>
  <c r="I20" s="1"/>
  <c r="I27" i="43"/>
  <c r="I33" s="1"/>
  <c r="G47" i="58"/>
  <c r="G49" s="1"/>
  <c r="G69" s="1"/>
  <c r="H42"/>
  <c r="H47" s="1"/>
  <c r="H49" s="1"/>
  <c r="R27" i="43"/>
  <c r="R33" s="1"/>
  <c r="R10" i="27"/>
  <c r="R15" s="1"/>
  <c r="R20" s="1"/>
  <c r="I41" i="2"/>
  <c r="G49"/>
  <c r="I49" s="1"/>
  <c r="I16" i="26"/>
  <c r="I27" s="1"/>
  <c r="U11" i="43"/>
  <c r="U16" i="26" s="1"/>
  <c r="D27" i="43"/>
  <c r="D33" s="1"/>
  <c r="D10" i="27"/>
  <c r="D15" s="1"/>
  <c r="D20" s="1"/>
  <c r="N40" i="9"/>
  <c r="E42"/>
  <c r="B11" i="26"/>
  <c r="B22" i="43"/>
  <c r="H42" i="85"/>
  <c r="H47" s="1"/>
  <c r="H49" s="1"/>
  <c r="G47"/>
  <c r="G49" s="1"/>
  <c r="G69" s="1"/>
  <c r="C23" i="26"/>
  <c r="U18" i="43"/>
  <c r="U23" i="26" s="1"/>
  <c r="C11"/>
  <c r="C27" s="1"/>
  <c r="C22" i="43"/>
  <c r="U20"/>
  <c r="U25" i="26" s="1"/>
  <c r="C25"/>
  <c r="I26" i="28"/>
  <c r="J294" i="6"/>
  <c r="J188" i="4"/>
  <c r="G14" i="3"/>
  <c r="K10" i="27"/>
  <c r="K15" s="1"/>
  <c r="K20" s="1"/>
  <c r="K27" i="43"/>
  <c r="K33" s="1"/>
  <c r="S10" i="27"/>
  <c r="S15" s="1"/>
  <c r="S20" s="1"/>
  <c r="S27" i="43"/>
  <c r="S33" s="1"/>
  <c r="B28" i="44"/>
  <c r="B34" s="1"/>
  <c r="B8" i="29"/>
  <c r="F8"/>
  <c r="F28" i="44"/>
  <c r="F34" s="1"/>
  <c r="H27" i="2"/>
  <c r="I27" s="1"/>
  <c r="K27" s="1"/>
  <c r="I25"/>
  <c r="K25" s="1"/>
  <c r="E17" i="3"/>
  <c r="G15"/>
  <c r="I15" s="1"/>
  <c r="J18" i="2"/>
  <c r="K15"/>
  <c r="E28" i="44"/>
  <c r="E34" s="1"/>
  <c r="E8" i="29"/>
  <c r="E12" s="1"/>
  <c r="E17" s="1"/>
  <c r="C12"/>
  <c r="C17" s="1"/>
  <c r="X10"/>
  <c r="F92" i="3"/>
  <c r="G92" s="1"/>
  <c r="I92" s="1"/>
  <c r="G86"/>
  <c r="I86" s="1"/>
  <c r="V10" i="27"/>
  <c r="V15" s="1"/>
  <c r="V20" s="1"/>
  <c r="V27" i="43"/>
  <c r="V33" s="1"/>
  <c r="K33" i="26"/>
  <c r="G26" i="28"/>
  <c r="J26"/>
  <c r="F55" i="2"/>
  <c r="I49" i="9"/>
  <c r="Q10" i="27"/>
  <c r="Q15" s="1"/>
  <c r="Q20" s="1"/>
  <c r="Q27" i="43"/>
  <c r="Q33" s="1"/>
  <c r="I89" i="2"/>
  <c r="G87"/>
  <c r="I87" s="1"/>
  <c r="K87" s="1"/>
  <c r="E43" i="3"/>
  <c r="K6" i="2"/>
  <c r="J10"/>
  <c r="Y10" i="28"/>
  <c r="Y26" s="1"/>
  <c r="V23" i="44"/>
  <c r="V28" s="1"/>
  <c r="V34" s="1"/>
  <c r="L10" i="27"/>
  <c r="L15" s="1"/>
  <c r="L20" s="1"/>
  <c r="L27" i="43"/>
  <c r="L33" s="1"/>
  <c r="E27"/>
  <c r="E33" s="1"/>
  <c r="E10" i="27"/>
  <c r="E15" s="1"/>
  <c r="E20" s="1"/>
  <c r="R8" i="29"/>
  <c r="R12" s="1"/>
  <c r="R17" s="1"/>
  <c r="O28" i="44"/>
  <c r="O34" s="1"/>
  <c r="R28"/>
  <c r="R34" s="1"/>
  <c r="U8" i="29"/>
  <c r="U12" s="1"/>
  <c r="U17" s="1"/>
  <c r="W10" i="28"/>
  <c r="W26" s="1"/>
  <c r="T23" i="44"/>
  <c r="T28" s="1"/>
  <c r="T34" s="1"/>
  <c r="J24" i="9"/>
  <c r="H29"/>
  <c r="J29" s="1"/>
  <c r="I75" i="2"/>
  <c r="K75" s="1"/>
  <c r="H74"/>
  <c r="F26" i="28"/>
  <c r="K27" i="26"/>
  <c r="G68" i="9"/>
  <c r="J95" i="2"/>
  <c r="I66"/>
  <c r="K66" s="1"/>
  <c r="T11" i="26"/>
  <c r="T27" s="1"/>
  <c r="T22" i="43"/>
  <c r="L33" i="26"/>
  <c r="L27"/>
  <c r="G18" i="2"/>
  <c r="I18" s="1"/>
  <c r="I14"/>
  <c r="H50" i="3"/>
  <c r="K28" i="44"/>
  <c r="K34" s="1"/>
  <c r="K8" i="29"/>
  <c r="K12" s="1"/>
  <c r="K17" s="1"/>
  <c r="M27" i="43"/>
  <c r="M33" s="1"/>
  <c r="M10" i="27"/>
  <c r="M15" s="1"/>
  <c r="M20" s="1"/>
  <c r="I83" i="2"/>
  <c r="K83" s="1"/>
  <c r="G81"/>
  <c r="R26" i="28"/>
  <c r="N27" i="43"/>
  <c r="N33" s="1"/>
  <c r="N10" i="27"/>
  <c r="N15" s="1"/>
  <c r="N20" s="1"/>
  <c r="G8" i="29"/>
  <c r="G28" i="44"/>
  <c r="G34" s="1"/>
  <c r="I5" i="2"/>
  <c r="K5" s="1"/>
  <c r="H10"/>
  <c r="H12" s="1"/>
  <c r="H55" s="1"/>
  <c r="H38"/>
  <c r="I36"/>
  <c r="K36" s="1"/>
  <c r="J49"/>
  <c r="K41"/>
  <c r="I8"/>
  <c r="K8" s="1"/>
  <c r="G10"/>
  <c r="J8" i="29"/>
  <c r="J12" s="1"/>
  <c r="J17" s="1"/>
  <c r="J28" i="44"/>
  <c r="J34" s="1"/>
  <c r="H16" i="9"/>
  <c r="J52"/>
  <c r="H51"/>
  <c r="I23" i="3"/>
  <c r="H66"/>
  <c r="Q28" i="44"/>
  <c r="Q34" s="1"/>
  <c r="T8" i="29"/>
  <c r="T12" s="1"/>
  <c r="T17" s="1"/>
  <c r="H39" i="2"/>
  <c r="U23" i="44"/>
  <c r="U28" s="1"/>
  <c r="U34" s="1"/>
  <c r="F54" i="7" l="1"/>
  <c r="H42" i="86"/>
  <c r="H47" s="1"/>
  <c r="H49" s="1"/>
  <c r="F47"/>
  <c r="F49" s="1"/>
  <c r="I39" i="2"/>
  <c r="K39" s="1"/>
  <c r="I38"/>
  <c r="K38" s="1"/>
  <c r="G54"/>
  <c r="I54" s="1"/>
  <c r="J40" i="5"/>
  <c r="C27" i="43"/>
  <c r="C33" s="1"/>
  <c r="C10" i="27"/>
  <c r="C15" s="1"/>
  <c r="C20" s="1"/>
  <c r="E47" i="9"/>
  <c r="N42"/>
  <c r="F47"/>
  <c r="F49" s="1"/>
  <c r="H42"/>
  <c r="J42" s="1"/>
  <c r="H66" i="1"/>
  <c r="G70"/>
  <c r="H70" s="1"/>
  <c r="F109" i="8"/>
  <c r="G98"/>
  <c r="I98" s="1"/>
  <c r="D41" i="3"/>
  <c r="D43" s="1"/>
  <c r="D45" s="1"/>
  <c r="D50" s="1"/>
  <c r="D66" s="1"/>
  <c r="D96" s="1"/>
  <c r="F57" i="2"/>
  <c r="H42" i="11"/>
  <c r="H47" s="1"/>
  <c r="H49" s="1"/>
  <c r="G47"/>
  <c r="G49" s="1"/>
  <c r="G69" s="1"/>
  <c r="H51" i="7"/>
  <c r="G52"/>
  <c r="G54" s="1"/>
  <c r="G57" s="1"/>
  <c r="G60" s="1"/>
  <c r="F39" i="3"/>
  <c r="U22" i="43"/>
  <c r="U10" i="27" s="1"/>
  <c r="U15" s="1"/>
  <c r="U20" s="1"/>
  <c r="I81" i="2"/>
  <c r="K81" s="1"/>
  <c r="F60"/>
  <c r="B27" i="26"/>
  <c r="J3" i="67"/>
  <c r="H40" i="9"/>
  <c r="J34" i="6"/>
  <c r="B10" i="27"/>
  <c r="B15" s="1"/>
  <c r="B20" s="1"/>
  <c r="B27" i="43"/>
  <c r="B33" s="1"/>
  <c r="J6" i="67"/>
  <c r="G49" i="9"/>
  <c r="G95" i="2"/>
  <c r="K18"/>
  <c r="G12" i="29"/>
  <c r="Y8"/>
  <c r="B12"/>
  <c r="B17" s="1"/>
  <c r="W8"/>
  <c r="W12" s="1"/>
  <c r="W17" s="1"/>
  <c r="U27" i="43"/>
  <c r="U33" s="1"/>
  <c r="J51" i="9"/>
  <c r="H68"/>
  <c r="J68" s="1"/>
  <c r="J16"/>
  <c r="I10" i="2"/>
  <c r="G12"/>
  <c r="J100"/>
  <c r="I74"/>
  <c r="K74" s="1"/>
  <c r="H95"/>
  <c r="H100" s="1"/>
  <c r="K10"/>
  <c r="J12"/>
  <c r="G17" i="3"/>
  <c r="I17" s="1"/>
  <c r="X8" i="29"/>
  <c r="X12" s="1"/>
  <c r="X17" s="1"/>
  <c r="F12"/>
  <c r="F17" s="1"/>
  <c r="K49" i="2"/>
  <c r="J54"/>
  <c r="K54" s="1"/>
  <c r="T27" i="43"/>
  <c r="T33" s="1"/>
  <c r="T10" i="27"/>
  <c r="T15" s="1"/>
  <c r="T20" s="1"/>
  <c r="G84" i="7"/>
  <c r="E45" i="3"/>
  <c r="H52" i="7" l="1"/>
  <c r="G39" i="3"/>
  <c r="F41"/>
  <c r="H57" i="2"/>
  <c r="F124" i="8"/>
  <c r="G109"/>
  <c r="F57" i="7"/>
  <c r="H54"/>
  <c r="H47" i="9"/>
  <c r="N47"/>
  <c r="E49"/>
  <c r="E50" i="3"/>
  <c r="J55" i="2"/>
  <c r="G100"/>
  <c r="I100" s="1"/>
  <c r="K100" s="1"/>
  <c r="I95"/>
  <c r="K95" s="1"/>
  <c r="I12"/>
  <c r="K12" s="1"/>
  <c r="G55"/>
  <c r="G17" i="29"/>
  <c r="Y12"/>
  <c r="Y17" s="1"/>
  <c r="N49" i="9" l="1"/>
  <c r="E71"/>
  <c r="F60" i="7"/>
  <c r="H57"/>
  <c r="J57" s="1"/>
  <c r="F43" i="3"/>
  <c r="G41"/>
  <c r="I57" i="2"/>
  <c r="H60"/>
  <c r="J47" i="9"/>
  <c r="H49"/>
  <c r="J49" s="1"/>
  <c r="I109" i="8"/>
  <c r="G124"/>
  <c r="I124" s="1"/>
  <c r="E66" i="3"/>
  <c r="G60" i="2"/>
  <c r="I55"/>
  <c r="K55" s="1"/>
  <c r="J60"/>
  <c r="F45" i="3" l="1"/>
  <c r="G43"/>
  <c r="F84" i="7"/>
  <c r="H84" s="1"/>
  <c r="J84" s="1"/>
  <c r="H60"/>
  <c r="J60" s="1"/>
  <c r="I60" i="2"/>
  <c r="K60" s="1"/>
  <c r="F50" i="3" l="1"/>
  <c r="G45"/>
  <c r="I45" s="1"/>
  <c r="F66" l="1"/>
  <c r="G66" s="1"/>
  <c r="I66" s="1"/>
  <c r="G50"/>
  <c r="I50" s="1"/>
</calcChain>
</file>

<file path=xl/comments1.xml><?xml version="1.0" encoding="utf-8"?>
<comments xmlns="http://schemas.openxmlformats.org/spreadsheetml/2006/main">
  <authors>
    <author>Bérczy Károly Középiskola</author>
    <author>user</author>
  </authors>
  <commentList>
    <comment ref="G6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Bérczy Károly Középiskola: 188 Könyvtár helytört
</t>
        </r>
      </text>
    </comment>
    <comment ref="G68" authorId="1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3" authorId="0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-20 bérk., 826 összevont ágazati,
+
</t>
        </r>
      </text>
    </comment>
    <comment ref="G161" authorId="0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6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user:8
 bérk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Szikora Péter</author>
  </authors>
  <commentList>
    <comment ref="I17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46 037 -ről</t>
        </r>
      </text>
    </comment>
    <comment ref="I98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39 02-ről- 4221 szakképző
</t>
        </r>
      </text>
    </comment>
  </commentList>
</comments>
</file>

<file path=xl/comments3.xml><?xml version="1.0" encoding="utf-8"?>
<comments xmlns="http://schemas.openxmlformats.org/spreadsheetml/2006/main">
  <authors>
    <author>Szikora Péter</author>
    <author>Bérczy Károly Középiskola</author>
  </authors>
  <commentList>
    <comment ref="G132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5000-800
</t>
        </r>
      </text>
    </comment>
    <comment ref="G166" authorId="1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5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224 048 ,13 064 , 9 071
15 072, 7 077, 159 079, 087 350,112 267e ft, 127 133 Ft, 129 117 Ft
130 22 Ft
</t>
        </r>
      </text>
    </comment>
  </commentList>
</comments>
</file>

<file path=xl/comments4.xml><?xml version="1.0" encoding="utf-8"?>
<comments xmlns="http://schemas.openxmlformats.org/spreadsheetml/2006/main">
  <authors>
    <author>Bérczy Károly Középiskola</author>
    <author>user</author>
    <author>Szikora Péter</author>
  </authors>
  <commentList>
    <comment ref="G77" authorId="0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78" authorId="1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4085+527
</t>
        </r>
      </text>
    </comment>
    <comment ref="G79" authorId="2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1159
</t>
        </r>
      </text>
    </comment>
    <comment ref="G80" authorId="0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Ker kieg 193
l
</t>
        </r>
      </text>
    </comment>
    <comment ref="G90" authorId="1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3" authorId="2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Szikora Péter</author>
    <author>user</author>
  </authors>
  <commentLis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+301 59-ről
</t>
        </r>
      </text>
    </comment>
    <comment ref="H31" authorId="1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254 12ről</t>
        </r>
      </text>
    </comment>
    <comment ref="F60" authorId="1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4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-5365,-2038, -850, -1544
</t>
        </r>
      </text>
    </comment>
    <comment ref="F136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3325,6660,276-4700-75
-1798-2500
</t>
        </r>
      </text>
    </comment>
    <comment ref="H136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380 08-ról
</t>
        </r>
      </text>
    </comment>
    <comment ref="H216" authorId="0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326 08-ról</t>
        </r>
      </text>
    </comment>
  </commentList>
</comments>
</file>

<file path=xl/sharedStrings.xml><?xml version="1.0" encoding="utf-8"?>
<sst xmlns="http://schemas.openxmlformats.org/spreadsheetml/2006/main" count="3995" uniqueCount="1055">
  <si>
    <t>39.</t>
  </si>
  <si>
    <t>Helyi adók összesen</t>
  </si>
  <si>
    <t>40.</t>
  </si>
  <si>
    <t>Átengedett központi adók</t>
  </si>
  <si>
    <t>41.</t>
  </si>
  <si>
    <t>Hosszú lejáratú hitel, projekt elő fin. hitel</t>
  </si>
  <si>
    <t>Hosszú lejáratú hitel/ projekt előfin. hitel visszafizetése</t>
  </si>
  <si>
    <t>Környezetvédelmi bírság</t>
  </si>
  <si>
    <t xml:space="preserve">Kommunális adó, fejlesztési célú iparűzési adó felhasználás </t>
  </si>
  <si>
    <t>Eszközbeszerzés, eszközcsere</t>
  </si>
  <si>
    <t>42.</t>
  </si>
  <si>
    <t>Hitel, kölcsön felvétele, átvállalása a folyósítás, átvállalás napjától a végtörlesztés napjáig, és annak aktuális tőketartozása,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</si>
  <si>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</si>
  <si>
    <t>Váltó kibocsátása a kibocsátás napjától a beváltás napjáig, és annak a váltóval kiváltott kötelezettséggel megegyező, kamatot nem tartalmazó értéke,</t>
  </si>
  <si>
    <t>Az Szt. szerint pénzügyi lízing lízingbevevői félként történő megkötése a lízing futamideje alatt, és a lízingszerződésben kikötött tőkerész hátralévő összege,</t>
  </si>
  <si>
    <t>Hitelintézetek által, származékos műveletek különbözeteként az Államadósság Kezelő Központ Zrt.-nél (a továbbiakban: ÁKK Zrt.) elhelyezett fedezeti betétek, és azok összege.</t>
  </si>
  <si>
    <t>A szerződésben kapott, legalább háromszázhatvanöt nap időtartamú halasztott fizetés, részletfizetés, és a még ki nem fizetett ellenérték,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</si>
  <si>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</si>
  <si>
    <t>Természetvédelmi bírság</t>
  </si>
  <si>
    <t>43.</t>
  </si>
  <si>
    <t>Műemlékvédelmi bírság</t>
  </si>
  <si>
    <t>44.</t>
  </si>
  <si>
    <t>45.</t>
  </si>
  <si>
    <t>Talajterhelési díj</t>
  </si>
  <si>
    <t>46.</t>
  </si>
  <si>
    <t>Egyéb sajátos bevételek</t>
  </si>
  <si>
    <t>47.</t>
  </si>
  <si>
    <t>Önkormányzatok sajátos működési bevételei össz</t>
  </si>
  <si>
    <t>48.</t>
  </si>
  <si>
    <t>Intézmény üzemeltetés MIK intézmények</t>
  </si>
  <si>
    <t>49.</t>
  </si>
  <si>
    <t>Munkaadókat terhelő járulékok / Szociális hozzájárulási adó</t>
  </si>
  <si>
    <t>Vármegyeháza felújítása</t>
  </si>
  <si>
    <t>Nemleges</t>
  </si>
  <si>
    <t>Szent Imre DSE Vizy Zsigmond úti felújítás önerő</t>
  </si>
  <si>
    <t>Fejlesztési maradvány Önkormányzat</t>
  </si>
  <si>
    <t>Munkáltatót terh.jár.-ok / Szociális hozzájárulási adó</t>
  </si>
  <si>
    <t>51.</t>
  </si>
  <si>
    <t>59.</t>
  </si>
  <si>
    <t>VI.Önkormányzatok sajátos bevételei összesen</t>
  </si>
  <si>
    <t>60.</t>
  </si>
  <si>
    <t>Termőföld bérbeadás SZJA</t>
  </si>
  <si>
    <t>Családsegítő- és gyermekjóléti szolgálat</t>
  </si>
  <si>
    <t>10./ A lakosság részére lakásépítéshez, lakásfelújításhoz nyújtott kölcsönök elengedésének összege</t>
  </si>
  <si>
    <t>Első lakáshozjutók felhalmozási célú kölcsön</t>
  </si>
  <si>
    <t>Első lakáshozjutók kölcsöne</t>
  </si>
  <si>
    <t>Első lakáshozjutók térítés</t>
  </si>
  <si>
    <t>VÜ Kft bérelti díj</t>
  </si>
  <si>
    <t>FOLYÓ BEVÉTELEK ÖSSZESEN:</t>
  </si>
  <si>
    <t>61.</t>
  </si>
  <si>
    <t xml:space="preserve">         Hosszúlejáratú hitel</t>
  </si>
  <si>
    <t>62.</t>
  </si>
  <si>
    <t>Springa dombi telkek közművesítése</t>
  </si>
  <si>
    <t xml:space="preserve">         Forráshiány (működési célú hitel)</t>
  </si>
  <si>
    <t>63.</t>
  </si>
  <si>
    <t>Ebből önként vállalt feladat.</t>
  </si>
  <si>
    <t>Ebből államigaz-gatási feladat.</t>
  </si>
  <si>
    <t>Idősek Otthona Fogyatékos ellátás tám.</t>
  </si>
  <si>
    <t>Támogatási kölcsönök visszatérülése, igénybevétele államházt. kivülről</t>
  </si>
  <si>
    <t xml:space="preserve">BEVÉTELEK ÖSSZESEN: </t>
  </si>
  <si>
    <t>K I A D Á S O K</t>
  </si>
  <si>
    <t>2017.év mód.ei.</t>
  </si>
  <si>
    <t>TOP - 1.2.1 -15 -NG1 Túrizmus fejlesztés Nyírjes tám.</t>
  </si>
  <si>
    <t>TOP - 4.1.1 -15 -NG1 Eü alapell fejlesztés Védőnők tám.</t>
  </si>
  <si>
    <t>TOP - 1.4.1 -15 -NG1 Nyitnyikék óvoda fejl. tám.</t>
  </si>
  <si>
    <t>TOP - 1.4.1 -15 -NG1 Bölcsőde fejl. tám.</t>
  </si>
  <si>
    <t>Fejlesztési maradvány Közös Önk hivatal</t>
  </si>
  <si>
    <t>TOP - 4.1.1 -15 -NG1 Eü. alapell fejlesztés Védőnők tám.</t>
  </si>
  <si>
    <t xml:space="preserve">TOP - 1.2.1 -15 -NG1 Túrizmus fejlesztés Nyírjes </t>
  </si>
  <si>
    <t xml:space="preserve">TOP - 4.1.1 -15 -NG1 Eü. alapell fejlesztés Védőnők </t>
  </si>
  <si>
    <t xml:space="preserve">TOP - 1.4.1 -15 -NG1 Nyitnyikék óvoda fejl. </t>
  </si>
  <si>
    <t xml:space="preserve">TOP - 1.4.1 -15 -NG1 Bölcsőde fejl. </t>
  </si>
  <si>
    <t>Elektromos autó töltőállomás kialakítása tám.</t>
  </si>
  <si>
    <t xml:space="preserve">Elektromos autó töltőállomás kialakítása </t>
  </si>
  <si>
    <t>Kártérítés</t>
  </si>
  <si>
    <t>Önkormányzati lakások fejlesztése</t>
  </si>
  <si>
    <t>Rákóczi 18 kölcsön visszatérülés</t>
  </si>
  <si>
    <t>Rákóczi 18 kölcsön nyújtása</t>
  </si>
  <si>
    <t>Közös Önkormámyzati Hivatal klíma</t>
  </si>
  <si>
    <t>Kötbér Springa közművesítés</t>
  </si>
  <si>
    <t>Nyugat Nógrád Vízmű vagyonértékesíté</t>
  </si>
  <si>
    <t>Aradi utca vízvezeték rekonstrukció</t>
  </si>
  <si>
    <t>Déli elkerülő út ingatlan vásárlás</t>
  </si>
  <si>
    <t>Adóbevétel miatti tartalék</t>
  </si>
  <si>
    <t>Kamattámogatás Vállalkozásfejlesztési Alapítvány</t>
  </si>
  <si>
    <t>Kiadási jogcímek</t>
  </si>
  <si>
    <t>Önkormányzati vagyon biztosítása</t>
  </si>
  <si>
    <t xml:space="preserve">Panel program </t>
  </si>
  <si>
    <t>I. Folyó (működési) kiadások</t>
  </si>
  <si>
    <t>Személyi  juttatások</t>
  </si>
  <si>
    <t>Munkaadókat terhelő járulákok</t>
  </si>
  <si>
    <t>Dologi  kiadások</t>
  </si>
  <si>
    <t>Egyéb folyó kiadások</t>
  </si>
  <si>
    <t>Rövid lejáratú értékpapírok vásárlása</t>
  </si>
  <si>
    <t>Működési célú kölcsön nyújtása, törlesztése</t>
  </si>
  <si>
    <t>Egyéb kiadások</t>
  </si>
  <si>
    <t>II. Felhalmozási kiadások és pénzügyi befektetések</t>
  </si>
  <si>
    <t>Felújítási kiadások feladatonként</t>
  </si>
  <si>
    <t>Helyi önkormányzatok működésének általános támogatása</t>
  </si>
  <si>
    <t>Települési önkormányzatok egyes köznevelési feladatainak támogatása</t>
  </si>
  <si>
    <t>Települési önkormányztatok szociális, gyermekjóléti és gyermekétkeztetési feladatainak támogatása</t>
  </si>
  <si>
    <t>Települési önkormányzatok kulturális feladatainak támogatása</t>
  </si>
  <si>
    <t>Helyi önkormányzatok kiegészítő támogatásai</t>
  </si>
  <si>
    <t xml:space="preserve">Fejlesztési maradvány </t>
  </si>
  <si>
    <t>3. Költségvetési támogatás</t>
  </si>
  <si>
    <t>Felhalmozási célú önkormányzati támogatások</t>
  </si>
  <si>
    <t>Önkormányzatok működési támogatásai</t>
  </si>
  <si>
    <t>Önkormányzatok működési célú támogatásai</t>
  </si>
  <si>
    <t>Fogászati társulás támogatása</t>
  </si>
  <si>
    <t xml:space="preserve">         Tárgyi eszközök, föld és immateriális javak          
         felhalmozása</t>
  </si>
  <si>
    <t>Projekt megelőlegező hitel törlesztése</t>
  </si>
  <si>
    <t>Projekt megelőlegezési hitel felvétele</t>
  </si>
  <si>
    <t>Projek megelőlegezési hitel felvétele</t>
  </si>
  <si>
    <t>Testvér-Települési programok támogatása</t>
  </si>
  <si>
    <t>Működési kölcsön visszatérítése BSE Palóc Farkasok 2016. évi</t>
  </si>
  <si>
    <t>Önkormányzati lakásértékesítés kamat</t>
  </si>
  <si>
    <t>Az 1991. évi LXXXII. törvény alapján</t>
  </si>
  <si>
    <t xml:space="preserve">        Továbbadási (lebonylítási) célú felhalmozási kiadás</t>
  </si>
  <si>
    <t xml:space="preserve">         Nagyértékű tárgyi eszközök felújítása</t>
  </si>
  <si>
    <t xml:space="preserve">         Beruházási ÁFA befizetés</t>
  </si>
  <si>
    <t>III.   Támogatások, elvonások</t>
  </si>
  <si>
    <t>20.</t>
  </si>
  <si>
    <t>Szünidei gyermekétkeztetés</t>
  </si>
  <si>
    <t>A dologi esetében a közvetített szolgáltatás a GAMESZ-nál a többi arányosítva.</t>
  </si>
  <si>
    <t>GAMESZ TÁBLA ADATAI ALAPJÁN !!!!</t>
  </si>
  <si>
    <t>Kereskedelmi-gazdasági telephelyfejlesztés</t>
  </si>
  <si>
    <t>Közterület karbantartás</t>
  </si>
  <si>
    <t>Kölcsön, hitel, betét és pénzforgalom nélküli bevételek</t>
  </si>
  <si>
    <t>Út és járdaépítés, felújítás</t>
  </si>
  <si>
    <t>Közvilágítás fejlesztés, felújítás</t>
  </si>
  <si>
    <t xml:space="preserve">Ifjusági Alap </t>
  </si>
  <si>
    <t>Üzlethelységek kiadásai</t>
  </si>
  <si>
    <t>Fejlesztésre átadott pénzeszközök</t>
  </si>
  <si>
    <t xml:space="preserve">         Továbbadási (lebonyolítási) célú működési kiadás</t>
  </si>
  <si>
    <t>23.</t>
  </si>
  <si>
    <t xml:space="preserve">IV. Tartalékok </t>
  </si>
  <si>
    <t xml:space="preserve">         Általános tartalék</t>
  </si>
  <si>
    <t xml:space="preserve">         Céltartalék</t>
  </si>
  <si>
    <t xml:space="preserve">        Felhalmozási  célú tartalék </t>
  </si>
  <si>
    <t>V.  Hitelek kamatai</t>
  </si>
  <si>
    <t>VI. Egyéb kiadások</t>
  </si>
  <si>
    <t>Dolgozói lakás ép.</t>
  </si>
  <si>
    <t>Fejlesztési kölcsön nyújtása / visszafizetése</t>
  </si>
  <si>
    <t>FOLYÓ KIADÁSOK ÖSSZESEN:</t>
  </si>
  <si>
    <t xml:space="preserve">         Adósságszolgálat</t>
  </si>
  <si>
    <t>TÁRGYÉVI KIADÁSOK ÖSSZESEN:</t>
  </si>
  <si>
    <t>A Rendelet 3.sz. melléklete</t>
  </si>
  <si>
    <t>3.sz. melléklet</t>
  </si>
  <si>
    <t>Cím neve, száma</t>
  </si>
  <si>
    <t>01</t>
  </si>
  <si>
    <t>Alcím neve, száma</t>
  </si>
  <si>
    <t>Bevételek kiadások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</si>
  <si>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</si>
  <si>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</si>
  <si>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</si>
  <si>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</si>
  <si>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</si>
  <si>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</si>
  <si>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Saját bevétel össsz</t>
  </si>
  <si>
    <t>Felügyeleti szervtől kapott támogatás</t>
  </si>
  <si>
    <t>Tagságidíjak, hozzájárulások</t>
  </si>
  <si>
    <t>Támogatási kölcsönök visszatérülése, igénybevétele államházt. belülről</t>
  </si>
  <si>
    <t>Működési célú hitel, kötvénykibocsátás</t>
  </si>
  <si>
    <t>Felhalmozási célú hitel, kötvénykibocsátás</t>
  </si>
  <si>
    <t>Hitelfelvétel államháztartáson kívülről</t>
  </si>
  <si>
    <t>Belföldi hitelműveletek bevételei</t>
  </si>
  <si>
    <t>Önkormányzatok sajátos működési bevételei</t>
  </si>
  <si>
    <t>Csökk</t>
  </si>
  <si>
    <t>Önkormányzatok sajátos bevételei összesen</t>
  </si>
  <si>
    <t>Kiadások</t>
  </si>
  <si>
    <t>Működési kiadások</t>
  </si>
  <si>
    <t>Speciális célú támogatások</t>
  </si>
  <si>
    <t>Társadalom és szociálpolitikai juttatások</t>
  </si>
  <si>
    <t>Működési célú pénzeszköz átadás államházt.kiv.</t>
  </si>
  <si>
    <t>Díszkivilágítás, tüzijáték</t>
  </si>
  <si>
    <t>Felhalmozási célú kiadások</t>
  </si>
  <si>
    <t>Beruházási kiadások</t>
  </si>
  <si>
    <t>Felújítások kiadásai</t>
  </si>
  <si>
    <t>Egyéb fejlesztési célú kiadások</t>
  </si>
  <si>
    <t>Tartalékok</t>
  </si>
  <si>
    <t>Általános tartalék</t>
  </si>
  <si>
    <t>Céltartalékok</t>
  </si>
  <si>
    <t>Adósságszolgálat</t>
  </si>
  <si>
    <t>Költségvetési szervek támogatása (intézményfinanszírozás)</t>
  </si>
  <si>
    <t xml:space="preserve">KIADÁSOK ÖSSZESEN: </t>
  </si>
  <si>
    <t>Létszámkeret Polgármesteri Hivatal (fő)</t>
  </si>
  <si>
    <t>A Rendelet 3/1.sz. melléklete</t>
  </si>
  <si>
    <t>Gyermekétkeztetés bértámogatás</t>
  </si>
  <si>
    <t>Gyermekétkeztetés működési támogatás</t>
  </si>
  <si>
    <t>Telj%</t>
  </si>
  <si>
    <t>Bevételek jogcímenként részletezve</t>
  </si>
  <si>
    <t>Szociális feladatok</t>
  </si>
  <si>
    <t>Kulturális feladatok</t>
  </si>
  <si>
    <t>Támogató szolgálat, közösségi ellátások</t>
  </si>
  <si>
    <t xml:space="preserve">2019. év </t>
  </si>
  <si>
    <t xml:space="preserve">Támogatások, támogatásértékű bevételek, kiegészítések </t>
  </si>
  <si>
    <t>Támogatásértékű működési bevétel</t>
  </si>
  <si>
    <t>Bevételek feladatonként részletezve</t>
  </si>
  <si>
    <t xml:space="preserve">BEVÉTEL ÖSSZESEN: </t>
  </si>
  <si>
    <t>BSE Nógrád Volán támogatása</t>
  </si>
  <si>
    <t>START Munka Földutak stabilizálása 2015 áthúzódó</t>
  </si>
  <si>
    <t>START Munka Helyi sajátosságok  2016. évi</t>
  </si>
  <si>
    <t>START Munka Belvízelvezetés 2016. évi</t>
  </si>
  <si>
    <t>START Munka Illegális hulladék felsz. 2016. évi</t>
  </si>
  <si>
    <t>START Munka Belterületi közutak karbant. 2016. évi</t>
  </si>
  <si>
    <t>Telefonos lelkisegélyszolgálat támogatása</t>
  </si>
  <si>
    <t>Polgármesteri keret</t>
  </si>
  <si>
    <t>Szociális célú kiadások</t>
  </si>
  <si>
    <t>Dologi kiadások</t>
  </si>
  <si>
    <t>Normatív támogatás összen</t>
  </si>
  <si>
    <t>Államitámogatás összesen</t>
  </si>
  <si>
    <t>Katasztrófa Védelem</t>
  </si>
  <si>
    <t>Helyi tömegközlekedés támogatása</t>
  </si>
  <si>
    <t xml:space="preserve">Gazdasági Műszaki Ellátó Szervezet / Gazdasági - műszaki funkció </t>
  </si>
  <si>
    <t>Szent Erzsébet Idősek Otthona</t>
  </si>
  <si>
    <t>Könyvtári, közművelődési és múzeumi feladatok támogatása</t>
  </si>
  <si>
    <t>Lakossági víz és csatornadíj támogatása</t>
  </si>
  <si>
    <t>Felhalmozási célú kölcsön</t>
  </si>
  <si>
    <t>Kiadások jogcímenként részletezve</t>
  </si>
  <si>
    <t>A Rendelet 3/2.sz. melléklete</t>
  </si>
  <si>
    <t xml:space="preserve"> Város Üzemeltetés</t>
  </si>
  <si>
    <t>02</t>
  </si>
  <si>
    <t>Város és község gazdálkodás</t>
  </si>
  <si>
    <t>Piac működtetés bevételei</t>
  </si>
  <si>
    <t>Önkormányzati üdülők fenntartása</t>
  </si>
  <si>
    <t>Város és községgazdálkodás</t>
  </si>
  <si>
    <t>Kölcsönök visszatérülése</t>
  </si>
  <si>
    <t>Támogató szolgálat</t>
  </si>
  <si>
    <t>Kölcsön és pénzforgalom nélküli bevételek</t>
  </si>
  <si>
    <t>Kiadások feladatonként részletezve</t>
  </si>
  <si>
    <t>Állategészségügyi feladatok / Ebösszeírás</t>
  </si>
  <si>
    <t>Közvilágítás</t>
  </si>
  <si>
    <t>Horváth Endre Kiadványi Alapítvány támogatása</t>
  </si>
  <si>
    <t>Közkutak vízdíja</t>
  </si>
  <si>
    <t>Reprezentáció</t>
  </si>
  <si>
    <t>Piac működtetés kiadásai</t>
  </si>
  <si>
    <t>Mezőőri szolgálat</t>
  </si>
  <si>
    <t>Téli síkosságmentesítés</t>
  </si>
  <si>
    <t>A Rendelet 3/3.sz. melléklete</t>
  </si>
  <si>
    <t>3/3.sz melléklet</t>
  </si>
  <si>
    <t>Egyéb működési bevételek, kiadások</t>
  </si>
  <si>
    <t>03</t>
  </si>
  <si>
    <t>Üzlethelységek bérletidíja</t>
  </si>
  <si>
    <t>Központi ügyelet ellátása</t>
  </si>
  <si>
    <t>Kórház rekonstrukció</t>
  </si>
  <si>
    <t>Működési ÁFA visszatérülés</t>
  </si>
  <si>
    <t>Központi költségvetéstől kapott támogatása</t>
  </si>
  <si>
    <t>Kistérségi társulás</t>
  </si>
  <si>
    <t>Normatíva visszafizetés</t>
  </si>
  <si>
    <t>Környezetvédelmi kiadások</t>
  </si>
  <si>
    <t>Forgalombiztonság, forgalomszabályozás</t>
  </si>
  <si>
    <t>Interreg SK-HU pályázati önerő Ipoly - táj</t>
  </si>
  <si>
    <t>Interreg SK-HU pályázati önerő Madách szobor</t>
  </si>
  <si>
    <t xml:space="preserve">Közös Önkormányzati Hivatal gép, berendezés, </t>
  </si>
  <si>
    <t>Önkormányzati kitüntetések</t>
  </si>
  <si>
    <t>Önkormányzati fejlesztéskhez területvásárlás</t>
  </si>
  <si>
    <t xml:space="preserve">GAMESZ Gazdasági műszaki funkció </t>
  </si>
  <si>
    <t>PR, marketing, kommunikációs feladatok</t>
  </si>
  <si>
    <t>Elszámolás a központi költségvetéssel</t>
  </si>
  <si>
    <t>Egyéb vagyonkezeléssel kapcsolatos kiadások</t>
  </si>
  <si>
    <t>Szem 0%</t>
  </si>
  <si>
    <t>Szem 49%</t>
  </si>
  <si>
    <t>Szem 23%</t>
  </si>
  <si>
    <t>Szem 28%</t>
  </si>
  <si>
    <t>Autóbuszpályaudvar üzemeltetése</t>
  </si>
  <si>
    <t>Irányító szervi támogatás</t>
  </si>
  <si>
    <t>A Rendelet 3/4.sz. melléklete</t>
  </si>
  <si>
    <t>Finanszírozási bevételek kiadások</t>
  </si>
  <si>
    <t>04</t>
  </si>
  <si>
    <t>Önkormányzati vagyon hasznosítása</t>
  </si>
  <si>
    <t>Kamatbevételek</t>
  </si>
  <si>
    <t>Testvérvárosi kapcsolatok</t>
  </si>
  <si>
    <t>Közös Önkormányzati Hivatal</t>
  </si>
  <si>
    <t>Lomtalanítás</t>
  </si>
  <si>
    <t>Feladat önkormányzati támogatása</t>
  </si>
  <si>
    <t>Előző évi normatíva visszatérítés</t>
  </si>
  <si>
    <t>Önkormányzat sajátos bevétlei</t>
  </si>
  <si>
    <t>Iparűzési adó</t>
  </si>
  <si>
    <t>Gépjármű adó</t>
  </si>
  <si>
    <t>VÜ Kft-től ingatlan vásárlás</t>
  </si>
  <si>
    <t>VÜ Kft kölcsön törlesztése</t>
  </si>
  <si>
    <t>SZJA normatívához</t>
  </si>
  <si>
    <t>Önkormányzat sajátos bevétlei öszesen</t>
  </si>
  <si>
    <t xml:space="preserve">FINANSZÍROZÁS ÖSSZESEN: </t>
  </si>
  <si>
    <t>Intézmény és polgármesteri hivatal finanszírozás és tartalék</t>
  </si>
  <si>
    <t>A Rendelet 3/5.sz. melléklete</t>
  </si>
  <si>
    <t>Tőke jellegű bevételek és kiadások</t>
  </si>
  <si>
    <t>05</t>
  </si>
  <si>
    <t>2018. év</t>
  </si>
  <si>
    <t>Önkormányzati vagyonhasznosítása</t>
  </si>
  <si>
    <t>Lakásértékesítés</t>
  </si>
  <si>
    <t>Lakáshozjutók kölcsönének törlesztése</t>
  </si>
  <si>
    <t>Környezetvédelmi bevételek</t>
  </si>
  <si>
    <t>Játszóterek karbantartása</t>
  </si>
  <si>
    <t>Közműhozzájárulás</t>
  </si>
  <si>
    <t>Ivóvízellátás rekonstrukciója</t>
  </si>
  <si>
    <t>2012. évi eredeti ei.</t>
  </si>
  <si>
    <t>Kommunális adó</t>
  </si>
  <si>
    <t xml:space="preserve">TŐKE JELLEGŰ BEVÉTELEK ÖSSZESEN: </t>
  </si>
  <si>
    <t>Rendezvények, kiadványok</t>
  </si>
  <si>
    <t>Önkormányzati feladatok</t>
  </si>
  <si>
    <t>Ökumenikus Segélyszervezet Támogatása</t>
  </si>
  <si>
    <t>Önkormányzati feladatok összesen</t>
  </si>
  <si>
    <t>Felhalmozási ÁFA befizetése</t>
  </si>
  <si>
    <t>Lakott külterülettel kapcsolatos feladatok</t>
  </si>
  <si>
    <t>Házi segítségnyujtás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</si>
  <si>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</si>
  <si>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</si>
  <si>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</si>
  <si>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Közutak fenntartásának támogatása</t>
  </si>
  <si>
    <t>Egyéb kötelező önkormányzati feladatok támogatása</t>
  </si>
  <si>
    <t>A feladathoz kapcsolódó beszámítás összege</t>
  </si>
  <si>
    <t>Közgyógyellátásra jogosult adóalany adómentessége 3.§ (1) (c) pontja alapján 2013.01.01-től módosításra került</t>
  </si>
  <si>
    <t>Egyéb kiadások / Fejl. finanszírozás</t>
  </si>
  <si>
    <t>Lakásépítési támogatás</t>
  </si>
  <si>
    <t>VÜ Kft hitel törl.</t>
  </si>
  <si>
    <t xml:space="preserve">Felhalmozási célú hiteltörlesztés </t>
  </si>
  <si>
    <t xml:space="preserve">TŐKE JELLEGŰ KIADÁSOK ÖSSZESEN: </t>
  </si>
  <si>
    <t xml:space="preserve">Építési tilalom alatt álló telek adómentessége 2. § (1) b) pontja alapján </t>
  </si>
  <si>
    <t>Az építési hatóság által igazolt beépítésre nem alkalmas telek adómentessége 2.§ (1) d) pontja alapján</t>
  </si>
  <si>
    <t>Ideiglenes építmény adómentessége 2.§ (1) g) pontja alapján</t>
  </si>
  <si>
    <t>Környezetkímélő gépkocsi 5.§ e) pontja alapján</t>
  </si>
  <si>
    <t>Gimnázium, szakközépiskola, szakiskola</t>
  </si>
  <si>
    <t>A Rendelet 4.sz. melléklete</t>
  </si>
  <si>
    <t>4.sz. melléklet</t>
  </si>
  <si>
    <t>Felhalmozási célú pénzeszközátvétel államha.kiv.-ről</t>
  </si>
  <si>
    <t>Támogatási kölcs. visszatér., igénybev. államházt. belülről</t>
  </si>
  <si>
    <t>BEVÉTELEK ÖSSZESEN</t>
  </si>
  <si>
    <t>Működési kiadások össz</t>
  </si>
  <si>
    <t>Speciális célú támogatások össz</t>
  </si>
  <si>
    <t>Működési célú pénzeszköz átadás</t>
  </si>
  <si>
    <t>Gyermekeinkért Alapítvány támogatása</t>
  </si>
  <si>
    <t>START Munka Belvízvédelem 2017 . évi</t>
  </si>
  <si>
    <t>START Munka Belterületi közútak karbantartása 2017 . évi</t>
  </si>
  <si>
    <t>START Munka Közútkezelés 2017. évi</t>
  </si>
  <si>
    <t>Ifjúság Úti Óvodás Gyermekekért Alapítvány támog</t>
  </si>
  <si>
    <t>Működési kölcsön visszafizetése</t>
  </si>
  <si>
    <t>Felhalmozási célú kiadások össz</t>
  </si>
  <si>
    <t>KIADÁSOK ÖSSZESEN</t>
  </si>
  <si>
    <t>Létszámkeret /átlagos állományi létszám/ (fő)</t>
  </si>
  <si>
    <t>A Rendelet 4/1.sz. melléklete</t>
  </si>
  <si>
    <t>4/1.sz. melléklet</t>
  </si>
  <si>
    <t>Városi Bölcsőde</t>
  </si>
  <si>
    <t>A Rendelet 4/2.sz. melléklete</t>
  </si>
  <si>
    <t>4/2.sz. melléklet</t>
  </si>
  <si>
    <t xml:space="preserve">Központi Óvoda </t>
  </si>
  <si>
    <t>A Rendelet 4/3.sz. melléklete</t>
  </si>
  <si>
    <t>Óvodai működés támogatása Ipolyszög, Patvarc</t>
  </si>
  <si>
    <t>Elszámolás Többcélú Kistérségi Társulás</t>
  </si>
  <si>
    <t>Város és Községgazd. fejleszétési bevétel</t>
  </si>
  <si>
    <t>Önerős járdaépítés</t>
  </si>
  <si>
    <t>4/3.sz. melléklet</t>
  </si>
  <si>
    <t>A Rendelet 4/4.sz. melléklete</t>
  </si>
  <si>
    <t>4/4.sz. melléklet</t>
  </si>
  <si>
    <t>Beruházási kiadások előirányzata beruházásonként, felújítási kiadások előirányzata felújításonként</t>
  </si>
  <si>
    <t>A Rendelet 4/5.sz. melléklete</t>
  </si>
  <si>
    <t>4/5.sz. melléklet</t>
  </si>
  <si>
    <t>Védőnők és Iskolaegészségügy</t>
  </si>
  <si>
    <t>Felhalmozási célú pénzeszközátvétel államháztartáson belülről</t>
  </si>
  <si>
    <t>OEP</t>
  </si>
  <si>
    <t>A Rendelet 4/6.sz. melléklete</t>
  </si>
  <si>
    <t>06</t>
  </si>
  <si>
    <t>A Rendelet 4/7.sz. melléklete</t>
  </si>
  <si>
    <t>4/7.sz. melléklet</t>
  </si>
  <si>
    <t>Egyéb jogviszony</t>
  </si>
  <si>
    <t>KOZALKALMAZOTTAK</t>
  </si>
  <si>
    <t>Teljes időben foglalkoztatott</t>
  </si>
  <si>
    <t>Teljes időben fogalakoztatott</t>
  </si>
  <si>
    <t>Városi Idősek Otthona</t>
  </si>
  <si>
    <t>07</t>
  </si>
  <si>
    <t>A Rendelet 4/8.sz. melléklete</t>
  </si>
  <si>
    <t>4/8.sz. melléklet</t>
  </si>
  <si>
    <t>Városi Sportintézmények</t>
  </si>
  <si>
    <t>08</t>
  </si>
  <si>
    <t>A Rendelet 4/9.sz. melléklete</t>
  </si>
  <si>
    <t>4/9.sz. melléklet</t>
  </si>
  <si>
    <t>09</t>
  </si>
  <si>
    <t>A Rendelet 4/10.sz. melléklete</t>
  </si>
  <si>
    <t>4/10.sz. melléklet</t>
  </si>
  <si>
    <t>Mikszáth Kálmán Művelődési Központ</t>
  </si>
  <si>
    <t>10</t>
  </si>
  <si>
    <t>A Rendelet 4/11.sz. melléklete</t>
  </si>
  <si>
    <t>4/11.sz. melléklet</t>
  </si>
  <si>
    <t>Madách Imre Könyvtár</t>
  </si>
  <si>
    <t>11</t>
  </si>
  <si>
    <t>A Rendelet 4/12.sz. melléklete</t>
  </si>
  <si>
    <t>4/12.sz. melléklet</t>
  </si>
  <si>
    <t>12</t>
  </si>
  <si>
    <t>A Rendelet 4/13.sz. melléklete</t>
  </si>
  <si>
    <t>4/13.sz. melléklet</t>
  </si>
  <si>
    <t>13</t>
  </si>
  <si>
    <t>14</t>
  </si>
  <si>
    <t>A Rendelet 5.sz. melléklete</t>
  </si>
  <si>
    <t>Müködési célú bevétel</t>
  </si>
  <si>
    <t>Projekt összesen</t>
  </si>
  <si>
    <t>2018 évi kiadás</t>
  </si>
  <si>
    <t>2019 évi kiadás</t>
  </si>
  <si>
    <t>2020 évi kiadás</t>
  </si>
  <si>
    <t>2021 évi kiadás</t>
  </si>
  <si>
    <t>Közfoglakoztatáshoz kapcsolódó  tartaléka</t>
  </si>
  <si>
    <t>* Közfoglakoztatás átlagos létszáma 125 fő.</t>
  </si>
  <si>
    <t>Tornaterem felújítási program</t>
  </si>
  <si>
    <t>Felhalmozási bev.</t>
  </si>
  <si>
    <t>Pénzforg.nélküli</t>
  </si>
  <si>
    <t>Költségvetési támog.</t>
  </si>
  <si>
    <t>Intézményi tevékenys.</t>
  </si>
  <si>
    <t>Intézményi</t>
  </si>
  <si>
    <t>Működési</t>
  </si>
  <si>
    <t>Bevétel össz:</t>
  </si>
  <si>
    <t>E.ei.</t>
  </si>
  <si>
    <t>Diák étkezetetés</t>
  </si>
  <si>
    <t>M.ei.</t>
  </si>
  <si>
    <t>Telj.</t>
  </si>
  <si>
    <t>Központi Óvoda</t>
  </si>
  <si>
    <t>Városi Sportint.</t>
  </si>
  <si>
    <t>Oktatási Gamesz</t>
  </si>
  <si>
    <t>Védőnők+Isk. EŰ</t>
  </si>
  <si>
    <t>M.K.Műv.Közp.</t>
  </si>
  <si>
    <t>M.I.Könyvtár</t>
  </si>
  <si>
    <t>GAMESZ ÖSSZ.</t>
  </si>
  <si>
    <t>Ebből OEP tám.</t>
  </si>
  <si>
    <t>Az Oktatási Gamesz bevételéből az Óvodai konyha bevétele</t>
  </si>
  <si>
    <t>A Rendelet 5/1.sz. melléklete</t>
  </si>
  <si>
    <t>GAMESZ Összesen</t>
  </si>
  <si>
    <t>Fogászati Társulás</t>
  </si>
  <si>
    <t>INT.ÖSSZ</t>
  </si>
  <si>
    <t>Átvett</t>
  </si>
  <si>
    <t>Önkormányzatok egyéb sajátos működési bevétele</t>
  </si>
  <si>
    <t>HPV oltás</t>
  </si>
  <si>
    <t>Nyírjesi tavak műtárgyak javítása, karbantartása, gát megerősítése</t>
  </si>
  <si>
    <t>A Rendelet 14.sz. melléklet</t>
  </si>
  <si>
    <t xml:space="preserve">KIMUTATÁS </t>
  </si>
  <si>
    <t>ezer Ft</t>
  </si>
  <si>
    <t>Saját bevétel megnevezése *</t>
  </si>
  <si>
    <t>ÁFA visszatérülés</t>
  </si>
  <si>
    <t>Játszóterek felújítása dologi</t>
  </si>
  <si>
    <t>Összeg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</si>
  <si>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</si>
  <si>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</si>
  <si>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</si>
  <si>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</si>
  <si>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</si>
  <si>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</si>
  <si>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</si>
  <si>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</si>
  <si>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Fogyatékos támogatás visszafizetés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</si>
  <si>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</si>
  <si>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</si>
  <si>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</si>
  <si>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>A Rendelet 15.sz. melléklet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</si>
  <si>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</si>
  <si>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</si>
  <si>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</si>
  <si>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>DMRV ZRT Viziközművagyon üzemelt. bev.</t>
  </si>
  <si>
    <t>Fásítás</t>
  </si>
  <si>
    <t>Önkormányzati ingatlanok karbantartása, felújítások</t>
  </si>
  <si>
    <t xml:space="preserve">Városközpont fejlesztés (Rákóczi 9, 25-27, buszállomás, trafóáth. stb.) </t>
  </si>
  <si>
    <t>Rákóczi 18 felújítása</t>
  </si>
  <si>
    <t>Játszóterek fejlesztése</t>
  </si>
  <si>
    <t>Közterületek fejlesztése</t>
  </si>
  <si>
    <t>EU-s Pályázat önerő, beruházsá előkészítés</t>
  </si>
  <si>
    <t>Lakásépítési program</t>
  </si>
  <si>
    <t>Kerékpárút tervezése, építés előkészítés</t>
  </si>
  <si>
    <t>Önkormányzatilakás, ingatlanfejlesztés</t>
  </si>
  <si>
    <t>Önkormányzatilakás , ingatlanfejlesztés</t>
  </si>
  <si>
    <t>Felhalmozási ÁFA visszatérülése / fordított ÁFA</t>
  </si>
  <si>
    <t>Fejlestészi célú  kamat</t>
  </si>
  <si>
    <t xml:space="preserve"> GAMESZ és a kiemelt funkcióinak valamint, a gazdaságilag hozzá kapcsolódó intézmények bevételei  2017.év </t>
  </si>
  <si>
    <t xml:space="preserve">                                     Balassagyarmat Város Intézményeinek  bevételei 2017.év </t>
  </si>
  <si>
    <t xml:space="preserve">GAMESZ és a kiemelt funkcióinak valamint, a gazdságilag hozzá kapcsolódó intézmények kiadásai  2017.év </t>
  </si>
  <si>
    <t xml:space="preserve">Balassagyarmat Város Intézményeinek  kiadásai 2017. év. 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</si>
  <si>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</si>
  <si>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</si>
  <si>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a saját bevételek összegéről </t>
  </si>
  <si>
    <t xml:space="preserve">az adósságot keletkeztető ügyletekből eredő fizetési kötelezettségek összegéről </t>
  </si>
  <si>
    <t>Önkormányzati hitelek, lízingek és garanciavállalások éves bontásban</t>
  </si>
  <si>
    <t>Folyósító</t>
  </si>
  <si>
    <t>Összege</t>
  </si>
  <si>
    <t>Tőke</t>
  </si>
  <si>
    <t>Kamat</t>
  </si>
  <si>
    <t xml:space="preserve">Balassagyarmat Város Önkormányzata által </t>
  </si>
  <si>
    <t>Városi Bölcsöde</t>
  </si>
  <si>
    <t>Hitel</t>
  </si>
  <si>
    <t>2014.évi eredeti</t>
  </si>
  <si>
    <t xml:space="preserve">                    GAMESZ                                                                                             -pénzügyi funkció</t>
  </si>
  <si>
    <t xml:space="preserve"> -ingatlan karbantartó funkció</t>
  </si>
  <si>
    <t xml:space="preserve"> -épületellátó funkció</t>
  </si>
  <si>
    <t xml:space="preserve"> -ellátotti étkeztetés funkció</t>
  </si>
  <si>
    <t>GAMESZ FUNKCIÓK ÖSSZESEN</t>
  </si>
  <si>
    <t xml:space="preserve">  -orvosi alapellátás funkció</t>
  </si>
  <si>
    <t>Önkormányzat</t>
  </si>
  <si>
    <t xml:space="preserve">Dologi  kiadások </t>
  </si>
  <si>
    <t>Helyi iparűzési adó :</t>
  </si>
  <si>
    <t>Éven belül :</t>
  </si>
  <si>
    <t>Éven túl :</t>
  </si>
  <si>
    <t>Gépjárműadó :</t>
  </si>
  <si>
    <t>Kommunális adó :</t>
  </si>
  <si>
    <t>Mulasztási bírság :</t>
  </si>
  <si>
    <t>Késedelmi pótlék</t>
  </si>
  <si>
    <t>4./ Magánszemélyek kommunális adója kedvezmények, mentességek</t>
  </si>
  <si>
    <t>Adózók száma</t>
  </si>
  <si>
    <t>Kedvezményezett összeg e Ft</t>
  </si>
  <si>
    <t>5./ Helyi iparűzési adókedvezmények, adómentességek</t>
  </si>
  <si>
    <t>500 eFt váll. szintű adóalap alatti mentesség 2. § alapján</t>
  </si>
  <si>
    <t>2013. évi teljesítés</t>
  </si>
  <si>
    <t>6./ Gépjárműadó kedvezmények, mentességek</t>
  </si>
  <si>
    <t>Költségvetési szerv adómentessége 5.§ a) pontja aklapján</t>
  </si>
  <si>
    <t xml:space="preserve">Társadalmi szervezet, alapítvány adómentessége 5.§ b ) pontja alapján </t>
  </si>
  <si>
    <t>Projekt megnevezése</t>
  </si>
  <si>
    <t>Tervezett adósságot keletkeztető ügylet megnevezése</t>
  </si>
  <si>
    <t xml:space="preserve">Kimutatás a Magyarország gazdasági stabilitásáról szóló 2011. évi CXCIV törvény 10/C.§  ( 1 ) bekezdés </t>
  </si>
  <si>
    <t>A Rendelet 20.sz.melléklete</t>
  </si>
  <si>
    <t>Egyház tulajdonában álló gépjármű adómentessége 5.§ d) pontja alapján</t>
  </si>
  <si>
    <t>Alap</t>
  </si>
  <si>
    <t>Áfa</t>
  </si>
  <si>
    <t>Bölcsőde</t>
  </si>
  <si>
    <t>Óvoda</t>
  </si>
  <si>
    <t>Általános Iskola</t>
  </si>
  <si>
    <t>8. / Intézmények által biztosított közvetett támogatások</t>
  </si>
  <si>
    <t>9. / Helyiségek, eszközök hasznosításából származó bevételből nyújtott kedvezmény, mentesség összege</t>
  </si>
  <si>
    <t>Fejl</t>
  </si>
  <si>
    <t>Pénzm</t>
  </si>
  <si>
    <t>Nem lakás célú helyiségek kedvezménye</t>
  </si>
  <si>
    <t>Intézmény megnevezése</t>
  </si>
  <si>
    <t>Összes foglakoztatott</t>
  </si>
  <si>
    <t>Mikszáth K. Művelődési Központ</t>
  </si>
  <si>
    <t>Madách Imre Városi Könyvtár</t>
  </si>
  <si>
    <t>Január</t>
  </si>
  <si>
    <t>Február</t>
  </si>
  <si>
    <t>Március</t>
  </si>
  <si>
    <t>Április</t>
  </si>
  <si>
    <t>Intézményi személyi juttatások  tartalék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</si>
  <si>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</si>
  <si>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</si>
  <si>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</si>
  <si>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</si>
  <si>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</si>
  <si>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</si>
  <si>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</si>
  <si>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</si>
  <si>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Saját bevétel</t>
  </si>
  <si>
    <t>2. Átvett pénzeszköz</t>
  </si>
  <si>
    <t>4. Hitel bevétel</t>
  </si>
  <si>
    <t>5. Kötvény bevétel</t>
  </si>
  <si>
    <t>7. Előző havi záró pénzállomány</t>
  </si>
  <si>
    <t>8. Bevételek összesen ( 1 - 6 )</t>
  </si>
  <si>
    <t>9. Működési kiadások</t>
  </si>
  <si>
    <t>10. Felújítási kiadások</t>
  </si>
  <si>
    <t>11. Fejlesztési kiadások</t>
  </si>
  <si>
    <t xml:space="preserve">Helyi adóból és települési adóból származó bevétel </t>
  </si>
  <si>
    <t xml:space="preserve">2018. év </t>
  </si>
  <si>
    <t>7./ Ellátottak térítési díjának, kártérítésének méltányossági alapon történő elengedésének összege Kedvezményes étkeztetés</t>
  </si>
  <si>
    <t>Önerős homlokzat felújítás pályázati alap</t>
  </si>
  <si>
    <t>Választott tisztségviselők juttatásai</t>
  </si>
  <si>
    <t>Környezetvédelem</t>
  </si>
  <si>
    <t>Utca bútorok dologi</t>
  </si>
  <si>
    <t>12. Hitel kiadás</t>
  </si>
  <si>
    <t>13. Kötvény kiadás</t>
  </si>
  <si>
    <t>14. Értékpapír kiadás</t>
  </si>
  <si>
    <t>15. Tartalék felhasználása</t>
  </si>
  <si>
    <t>16. Kiadások összesen ( 7-11 )</t>
  </si>
  <si>
    <t>17. Egyenlegek ( havi záró pénz-állomány 8 és 16 különbsége )</t>
  </si>
  <si>
    <t>2013. évi eredeti ei.</t>
  </si>
  <si>
    <t>Mezőőr</t>
  </si>
  <si>
    <t>Ipari Park</t>
  </si>
  <si>
    <t>Roma Nemzetiségi Önkormányzat iroda fenntart.</t>
  </si>
  <si>
    <t>Roma Nemzetiségi Önkormányzat  támogatása</t>
  </si>
  <si>
    <t>Gazdasági Műszaki Ellátó Szervezet / Épületellátó funkció</t>
  </si>
  <si>
    <t>Gazdasági Műszaki Ellátó Szervezet / Ellátotti étkeztetés funkció</t>
  </si>
  <si>
    <t>Intézmény üz. MIK intézmények</t>
  </si>
  <si>
    <t>Intézmény üz. MIK int. étkez.</t>
  </si>
  <si>
    <t>Szociális kiadások</t>
  </si>
  <si>
    <t>Balassagyarmati Közös Önkormányzati Hivatal</t>
  </si>
  <si>
    <t>Gazd. Műszaki Ell. Szerv. / Családsegítő és Gyermekjóléti Szolgálat funkció</t>
  </si>
  <si>
    <t>Gazd. Műszaki Ell. Szerv. / Orvosi alapellátás funkció</t>
  </si>
  <si>
    <t>Gazdasági Műszaki Ellátó Szervezet / Oktatási intézmény működtetés funkció</t>
  </si>
  <si>
    <t>Épület ellátó</t>
  </si>
  <si>
    <t>Okt. int üzemletetés</t>
  </si>
  <si>
    <t>Étkezés</t>
  </si>
  <si>
    <t>- Oktatási int. üzemelt. funkció</t>
  </si>
  <si>
    <t>- Épületellátó funkció</t>
  </si>
  <si>
    <t>Értékesített tárgyi eszközök, immateriális javak utáni áfa befizetés, fordított ÁFA</t>
  </si>
  <si>
    <t>Hosszúlejáratú hitel kamata / Fejlesztési kamat</t>
  </si>
  <si>
    <t>- Ellátotti étkeztetés funkció</t>
  </si>
  <si>
    <t>- Orvosi alapellátás funkció</t>
  </si>
  <si>
    <t>KÖZTISZTVISELŐK</t>
  </si>
  <si>
    <t>MUNKA TÖRVÉNYKÖNYV SZERINT TOGLALKOZTATOTTAK</t>
  </si>
  <si>
    <t>Összes foglakoz-tatottból betöltetlen álláshely</t>
  </si>
  <si>
    <t>Rész-
foglalkozású (teljes időre átszámítva)</t>
  </si>
  <si>
    <t>Teljes időben fogalakoz-tatott</t>
  </si>
  <si>
    <t xml:space="preserve"> -védőnők és iskola eü. alapellátás</t>
  </si>
  <si>
    <t>Szent Erzsébet Idősek Otthona tartalék</t>
  </si>
  <si>
    <t>Súlyos mozgáskorlátozott személy adómentessége  5.§ f) pontja alapján</t>
  </si>
  <si>
    <t>11./ Egyéb nyújtott kedvezmény vagy kölcsön elengedésének összege</t>
  </si>
  <si>
    <t>Kollégium</t>
  </si>
  <si>
    <t>Betétek visszavonása fejlesztési</t>
  </si>
  <si>
    <t>Utcabútorok beszerzése</t>
  </si>
  <si>
    <t>Földutak stabilizálása</t>
  </si>
  <si>
    <t>Tartalék működési</t>
  </si>
  <si>
    <t>Működési célú betétek egyenlege</t>
  </si>
  <si>
    <t>65.</t>
  </si>
  <si>
    <t>64.</t>
  </si>
  <si>
    <t>Fejlesztési célú betétek egyenlege</t>
  </si>
  <si>
    <t>Családsegítés</t>
  </si>
  <si>
    <t>Dr.K.A.Kórház és Rendi.</t>
  </si>
  <si>
    <t>Intézmény összesen</t>
  </si>
  <si>
    <t>A Rendelet 6.sz. melléklete</t>
  </si>
  <si>
    <t>Egyéb működési célú támogatások bevételei államháztartáson belülről OEP</t>
  </si>
  <si>
    <t>Személyi jellegű kiadások</t>
  </si>
  <si>
    <t>Munkáltatót terh.jár.-ok</t>
  </si>
  <si>
    <t>Dologi kiadás</t>
  </si>
  <si>
    <t>Felújítási kiadások</t>
  </si>
  <si>
    <t>Fejlesztési kiadások</t>
  </si>
  <si>
    <t>Kiadás Összesen</t>
  </si>
  <si>
    <t>Az Oktatási Gamesz kiadásaiból az Óvodai konyha kiadása</t>
  </si>
  <si>
    <t>A Rendelet 6/1.sz. melléklete</t>
  </si>
  <si>
    <t>Tanuszoda beruházás előkészítés</t>
  </si>
  <si>
    <t>Fejlesztési célú iparűzési adó felhaszn.</t>
  </si>
  <si>
    <t>4/6.sz. melléklet</t>
  </si>
  <si>
    <t>Intézmények össz</t>
  </si>
  <si>
    <t>A Rendelet 7.sz. melléklete</t>
  </si>
  <si>
    <t xml:space="preserve"> Ezer forintban !</t>
  </si>
  <si>
    <t>ÖSSZESEN:</t>
  </si>
  <si>
    <t>Hiány:</t>
  </si>
  <si>
    <t>Többlet:</t>
  </si>
  <si>
    <t>Mind összesen</t>
  </si>
  <si>
    <t>Közfoglal-koztatott*</t>
  </si>
  <si>
    <t>A Rendelet 8.sz. melléklete</t>
  </si>
  <si>
    <t>Beruházási kiadások, 
célonként</t>
  </si>
  <si>
    <t>Fejlesztési célú támogatások</t>
  </si>
  <si>
    <t>Kölcsön visszatérülés</t>
  </si>
  <si>
    <t>Fejlesztési pénzmaradvány</t>
  </si>
  <si>
    <t>Balassagyarmat Város Intézményeinek költségvetése 2014. év</t>
  </si>
  <si>
    <t>2014. évi eredeti ei.</t>
  </si>
  <si>
    <t>2014.évi módosított ei.</t>
  </si>
  <si>
    <t>Hosszúlejáratú hitel visszafizetése</t>
  </si>
  <si>
    <t>Dolgozói kölcsön</t>
  </si>
  <si>
    <t>Fejlesztési hitel</t>
  </si>
  <si>
    <t>Ft</t>
  </si>
  <si>
    <t>fő</t>
  </si>
  <si>
    <t>A Rendelet 9. melléklete</t>
  </si>
  <si>
    <t>2015.évi eredeti</t>
  </si>
  <si>
    <t>VÜ Kft bérelti díj Hulladékszállító járművek</t>
  </si>
  <si>
    <t>Vízmű irodaház értékesítés</t>
  </si>
  <si>
    <t>Közterület karbantartás - Képviselői keret</t>
  </si>
  <si>
    <t>Gyarmati TV támogatása</t>
  </si>
  <si>
    <t>Kertész István Alapítvány támogatása</t>
  </si>
  <si>
    <t>ÁFA és egyéb adó befizetés</t>
  </si>
  <si>
    <t>Finansz.</t>
  </si>
  <si>
    <t>Össz.</t>
  </si>
  <si>
    <t>Orvosok</t>
  </si>
  <si>
    <t>Épüz</t>
  </si>
  <si>
    <t>A Rendelet 1.sz. melléklete</t>
  </si>
  <si>
    <t>e Ft</t>
  </si>
  <si>
    <t>A Rendelet 4/15.sz. melléklete</t>
  </si>
  <si>
    <t>15</t>
  </si>
  <si>
    <t>Polgármesteri Hivatal</t>
  </si>
  <si>
    <t>2011. évi eredeti ei.</t>
  </si>
  <si>
    <t>Összesen</t>
  </si>
  <si>
    <t>Össz</t>
  </si>
  <si>
    <t>Védőnők+Iskola EŰ</t>
  </si>
  <si>
    <t>Beruházás, felújítás  megnevezése</t>
  </si>
  <si>
    <t>Teljes költség</t>
  </si>
  <si>
    <t>Beruházások összesen</t>
  </si>
  <si>
    <t>Felújítások összesen</t>
  </si>
  <si>
    <t>Összesen:</t>
  </si>
  <si>
    <t>Támogatás</t>
  </si>
  <si>
    <t>Saját erő</t>
  </si>
  <si>
    <t>A Rendelet 12.sz. melléklet</t>
  </si>
  <si>
    <t>A Rendelet 13.sz. melléklet</t>
  </si>
  <si>
    <t xml:space="preserve">OEP </t>
  </si>
  <si>
    <t>Városgondnokság</t>
  </si>
  <si>
    <t>Betétek visszavonása  összesen</t>
  </si>
  <si>
    <t>Betétek visszavonása működési</t>
  </si>
  <si>
    <t>Betétek visszavonása felhalmozási</t>
  </si>
  <si>
    <t>Viziközművek felújítása</t>
  </si>
  <si>
    <t>Működési célú központosított előirányzatok és kieg. tám.</t>
  </si>
  <si>
    <t>Elszámolásból származó bevétel</t>
  </si>
  <si>
    <t xml:space="preserve">Volt buszállomás pavilon vásárlás </t>
  </si>
  <si>
    <t>Betétek lekötése</t>
  </si>
  <si>
    <t>Betétek lekötése működési</t>
  </si>
  <si>
    <t>Betétek lekötése fejlesztési</t>
  </si>
  <si>
    <t>A Rendelet 4/14.sz. melléklete</t>
  </si>
  <si>
    <t>GAMESZ Épület ellátó funkció</t>
  </si>
  <si>
    <t>Védőnők</t>
  </si>
  <si>
    <t>M.K. Művelődési Központ</t>
  </si>
  <si>
    <t>M.I. Városi Könyvtár</t>
  </si>
  <si>
    <t xml:space="preserve">Városgondnokság </t>
  </si>
  <si>
    <t>Balassagyarmat Város Intézményeinek 2005.évi bevételei</t>
  </si>
  <si>
    <t>4.sz.melléklet</t>
  </si>
  <si>
    <t>Pénzforgnélk</t>
  </si>
  <si>
    <t>Intézményi tevékenységi</t>
  </si>
  <si>
    <t>TB támogatás</t>
  </si>
  <si>
    <t>Intézminyi</t>
  </si>
  <si>
    <t>Egyéb vagyonkezelés</t>
  </si>
  <si>
    <t>Víziközmű felújítás gördülő terv készítés</t>
  </si>
  <si>
    <t>"M2 vonzástérség" helyi foglalkoztatási paktum</t>
  </si>
  <si>
    <t>START Munka Helyi sajátosságok  2017. évi</t>
  </si>
  <si>
    <t>START Munka Illegális hulladék felsz.  2017. évi</t>
  </si>
  <si>
    <t>START Munka Belvízelvezetés  2017. évi</t>
  </si>
  <si>
    <t>START Munka Belterületi közutak karbant. 2017. évi</t>
  </si>
  <si>
    <t>Térfigyelő kamera</t>
  </si>
  <si>
    <t>VÜ Kft bérletidíj</t>
  </si>
  <si>
    <t>K&amp;H forgalmijutalék, kezelési költség</t>
  </si>
  <si>
    <t xml:space="preserve">START Munka Helyi sajátosságok  2017. évi </t>
  </si>
  <si>
    <t>START Munka Belvízelvezetés 2017. évi</t>
  </si>
  <si>
    <t>START Munka Illegális hulladék felsz. 2017. évi</t>
  </si>
  <si>
    <t>EU-s Pályázat önerő, beruházás előkészítés</t>
  </si>
  <si>
    <t>Interreg SK-HU pályázati  Madách szobor tervezés</t>
  </si>
  <si>
    <t>Közös Önkormámyzati Hivatal felújítás</t>
  </si>
  <si>
    <t>Balassagyarmat Város Önkormányzat Intézményeinek költségvetése 2017. év</t>
  </si>
  <si>
    <t>Vörösmarty út csatorna</t>
  </si>
  <si>
    <t>Takarékszövetkezet ingatlanvétel</t>
  </si>
  <si>
    <t>Térfigyelő kamerák</t>
  </si>
  <si>
    <t>SZ2020 pályázatok megvalósíthatósági tanulmányai</t>
  </si>
  <si>
    <t>Strandfejlesztés</t>
  </si>
  <si>
    <t>Műtárgy vásárlás</t>
  </si>
  <si>
    <t>VÜ Kft fejl célú támogatása</t>
  </si>
  <si>
    <t>Vak B. úti telkek közművesítése</t>
  </si>
  <si>
    <t>Gépkocsi értékesítés GAMESZ</t>
  </si>
  <si>
    <t xml:space="preserve">GAMESZ Étkeztetési funkció </t>
  </si>
  <si>
    <t>GAMESZ Családsegítés</t>
  </si>
  <si>
    <t>2019. év</t>
  </si>
  <si>
    <t>Balassagyarmat Város Intézményeinek 2005.évi kiadásai</t>
  </si>
  <si>
    <t>6.sz melléklet</t>
  </si>
  <si>
    <t>Ellátottak pénzbeni juttatásai</t>
  </si>
  <si>
    <t>SZTGY 43%</t>
  </si>
  <si>
    <t>MKMK 28%</t>
  </si>
  <si>
    <t>MIKT 13%</t>
  </si>
  <si>
    <t>GAMESZ16%</t>
  </si>
  <si>
    <t>Sz</t>
  </si>
  <si>
    <t>Jár</t>
  </si>
  <si>
    <t>J</t>
  </si>
  <si>
    <t>Dol</t>
  </si>
  <si>
    <t>D</t>
  </si>
  <si>
    <t xml:space="preserve">Saját bevétel </t>
  </si>
  <si>
    <t>Szem</t>
  </si>
  <si>
    <t>Dolog</t>
  </si>
  <si>
    <t>Műk.bev.</t>
  </si>
  <si>
    <t>ÁFA</t>
  </si>
  <si>
    <t>Tám.műk..</t>
  </si>
  <si>
    <t>Megnevezés</t>
  </si>
  <si>
    <t>Sorszám</t>
  </si>
  <si>
    <t>Módosítási javaslat</t>
  </si>
  <si>
    <t>Teljesítés</t>
  </si>
  <si>
    <t>Teljesítés %</t>
  </si>
  <si>
    <t>I.Működési bevételek és kiadások</t>
  </si>
  <si>
    <t>Menedzser gyakornokok kiadások</t>
  </si>
  <si>
    <t>Továbbadási (lebonyolítási) célú működési bevétel</t>
  </si>
  <si>
    <t>Működési célú kölcsönök visszatérülése, igénybevétele</t>
  </si>
  <si>
    <t>Ivóvízellátás rekonstrukciója kamat</t>
  </si>
  <si>
    <t>Rövid lejáratú hitel</t>
  </si>
  <si>
    <t>Rövid lejáratú értékpapírok értékesítése, kibocsátása</t>
  </si>
  <si>
    <t>Működési célú előző évi pénzmaradvány igénybevétel</t>
  </si>
  <si>
    <t>Működési célú bevételek összesen</t>
  </si>
  <si>
    <t>Személyi juttatások</t>
  </si>
  <si>
    <t>Munkaadókat terhelő járulékok</t>
  </si>
  <si>
    <t>Dologi kiadások és egyéb folyó kiadások ( levonva az értékesített tárgyi eszközök, immateriális javak utáni áfa befizetés és kamatfizetés )</t>
  </si>
  <si>
    <t>Támogatásértékű működési kiadás</t>
  </si>
  <si>
    <t>Továbbadási (lebonyolítási) célú működési kiadás</t>
  </si>
  <si>
    <t>Ellátottak pénzbeli juttatása</t>
  </si>
  <si>
    <t>Rövid lejáratú hitel kamata</t>
  </si>
  <si>
    <t>Lakásgazdálkodási feladatok</t>
  </si>
  <si>
    <t>Adósságszolgálat / megelőlegezés rendezése</t>
  </si>
  <si>
    <t>Működési célú kölcsönök nyújtása és törlesztése / előleg</t>
  </si>
  <si>
    <t>Rövid lejáratú hitel visszafizetése / előleg</t>
  </si>
  <si>
    <t>Rövid lejáratú értékpapírok beváltása, vásárlása</t>
  </si>
  <si>
    <t>Működési célú kiadások összesen</t>
  </si>
  <si>
    <t>II.Felhalmozási célú bevételek és kiadások</t>
  </si>
  <si>
    <t>Pedagógusok  bértámogatása</t>
  </si>
  <si>
    <t>Segítők bértámogatása</t>
  </si>
  <si>
    <t>Óvoda működtetés támogatása</t>
  </si>
  <si>
    <t>Szociális és gyermekjóléti alapfeladatok</t>
  </si>
  <si>
    <t>Szociális étkeztetés</t>
  </si>
  <si>
    <t>Időskorúak nappali intezményi ellátása</t>
  </si>
  <si>
    <t>Gyermekek napközbeni ellátása</t>
  </si>
  <si>
    <t>Szociáis ágazatban bértámogatás</t>
  </si>
  <si>
    <t>Szociáis ágazatban üzemeltetési támogatás</t>
  </si>
  <si>
    <t>Támogatásértékű felhalmozási bevétel</t>
  </si>
  <si>
    <t>Saját bevételek 50%</t>
  </si>
  <si>
    <t>Komfort nélküli lakások mentessége 2.§ (a) pontja alapján</t>
  </si>
  <si>
    <t xml:space="preserve">65 éven felüliek mentessége 3.§ (1) a ) pontja alapján </t>
  </si>
  <si>
    <t>Kóvár 50%-os kedvezménye 2.§ ( 2 ) bekezdés alapján</t>
  </si>
  <si>
    <t xml:space="preserve">Mozgáskorlátozottak garázs utáni 50%-os adókedv. 3.§ ( 1 ) és ( b ) pontja alapján </t>
  </si>
  <si>
    <t>Balassagyarmat Kistérség Többcélú Társulása támogatása</t>
  </si>
  <si>
    <t>Továbbadási (lebonyolítási) célú felhalmozási bevétel</t>
  </si>
  <si>
    <t>GAMESZ</t>
  </si>
  <si>
    <t>Üzemeltetés</t>
  </si>
  <si>
    <t>MIKT*</t>
  </si>
  <si>
    <t>MKMK**</t>
  </si>
  <si>
    <t>* 900 e Ft nagyrendezvényt tartalmaz</t>
  </si>
  <si>
    <t>** 7000 e Ft nagyrendezvényt tartalmaz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</si>
  <si>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</si>
  <si>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</si>
  <si>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</si>
  <si>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Kutak megszüntetése</t>
  </si>
  <si>
    <t>Felhalmozási célú előző évi pénzmaradvány igénybevétele</t>
  </si>
  <si>
    <t>Balassagyarmat és térs. Fejlesztéséért Alapítvány támogatása</t>
  </si>
  <si>
    <t>2014.évi koncepció számai</t>
  </si>
  <si>
    <t>Eltérés Konc- Terv</t>
  </si>
  <si>
    <t>Felhalmozási célú bevételek összesen</t>
  </si>
  <si>
    <t>Felhalmozási kiadások ( ÁFA-val együtt)</t>
  </si>
  <si>
    <t>Felújítási kiadások (ÁFA-val együtt)</t>
  </si>
  <si>
    <t>Továbbadási (lebonylítási) célú felhalmozási kiadás</t>
  </si>
  <si>
    <t>Felhalmozási célú kölcsönök nyújtása és törlesztése</t>
  </si>
  <si>
    <t>3/4.sz melléklet</t>
  </si>
  <si>
    <t>3/5.sz melléklet</t>
  </si>
  <si>
    <t>Hosszú lejáratú értékpapírok beváltása</t>
  </si>
  <si>
    <t>Felhalmozási célú tartalék</t>
  </si>
  <si>
    <t>Felhalmozási célú kiadások összesen</t>
  </si>
  <si>
    <t>Önkormányzati bevételek ÖSSZESEN</t>
  </si>
  <si>
    <t>Önkormányzati kiadások ÖSSZESEN</t>
  </si>
  <si>
    <t>Működési célú bevételek összesen finaszírozás nélkül</t>
  </si>
  <si>
    <t>Működési célú kiadások összesen finaszírozás nélkül</t>
  </si>
  <si>
    <t>Működési költségvetés egyenlege</t>
  </si>
  <si>
    <t>Felhalmozási célú bevételek összesen finaszírozás nélkül</t>
  </si>
  <si>
    <t>Felhalmozási célú kiadások összesen finanszírozás nélkül</t>
  </si>
  <si>
    <t>Felhalmozási költségvetés egyenlege</t>
  </si>
  <si>
    <t>Költségvetés összesített egyenlege</t>
  </si>
  <si>
    <t>Belső finanszírozás összesen</t>
  </si>
  <si>
    <t>Működési célú finaszírozási bevételek</t>
  </si>
  <si>
    <t>Működési célú finaszírozási kiadások</t>
  </si>
  <si>
    <t>Működési célú finanszírozás egyenlege</t>
  </si>
  <si>
    <t>Fejlesztési célú finaszírozási bevételek</t>
  </si>
  <si>
    <t>Fejlesztési célú finaszírozási kiadások</t>
  </si>
  <si>
    <t>66.</t>
  </si>
  <si>
    <t>Fejlesztési célú finanszírozás egyenlege</t>
  </si>
  <si>
    <t>Külső finaszírozás összesen</t>
  </si>
  <si>
    <t>Finanszírozás összesen</t>
  </si>
  <si>
    <t>B E V É T E L E K</t>
  </si>
  <si>
    <t>Sor-szám</t>
  </si>
  <si>
    <t>- Családsegítés, gyermekjóléti funkció</t>
  </si>
  <si>
    <t>Bevételi jogcím</t>
  </si>
  <si>
    <t>Módosított előirányzat</t>
  </si>
  <si>
    <t>Telj %</t>
  </si>
  <si>
    <t>1.</t>
  </si>
  <si>
    <t>Saját bevétel</t>
  </si>
  <si>
    <t>2.</t>
  </si>
  <si>
    <t>Hatósági jogkörhöz köthető működési bevételek</t>
  </si>
  <si>
    <t>3.</t>
  </si>
  <si>
    <t>Egyéb saját bevétel</t>
  </si>
  <si>
    <t>4.</t>
  </si>
  <si>
    <t>Áfabevételek, -visszatérülések</t>
  </si>
  <si>
    <t>5.</t>
  </si>
  <si>
    <t>Hozam- és kamatbevételek</t>
  </si>
  <si>
    <t>7.</t>
  </si>
  <si>
    <t>Működési célú pénzeszközátvétel államh.kiv.-ről</t>
  </si>
  <si>
    <t>8.</t>
  </si>
  <si>
    <t>Intézményi működési bevételek össz</t>
  </si>
  <si>
    <t>9.</t>
  </si>
  <si>
    <t>Államháztartás alrenszereinek működési bevételei</t>
  </si>
  <si>
    <t xml:space="preserve">Sport feladatok </t>
  </si>
  <si>
    <t xml:space="preserve">Működési és likvid hitel kamata </t>
  </si>
  <si>
    <t>Fejlesztésekhez kapcsolódó dologi kiadások</t>
  </si>
  <si>
    <t>Rendkívüli önkormányzati költségvetési támogatás</t>
  </si>
  <si>
    <t>10.</t>
  </si>
  <si>
    <t xml:space="preserve"> I.Saját bevétel össsz</t>
  </si>
  <si>
    <t>11.</t>
  </si>
  <si>
    <t>Felhalmozási és tőke jellegű bevételek össz</t>
  </si>
  <si>
    <t>12.</t>
  </si>
  <si>
    <t>Tárgyi eszközök, immateriális javak értékesítése</t>
  </si>
  <si>
    <t>13.</t>
  </si>
  <si>
    <t>Önkormányzatok sajátos felhalmozási és tőkebevételek</t>
  </si>
  <si>
    <t>14.</t>
  </si>
  <si>
    <t>Pénzügyi befektetések bevételei</t>
  </si>
  <si>
    <t>15.</t>
  </si>
  <si>
    <t>2017. évi eredeti ei.</t>
  </si>
  <si>
    <t>2016. évi várható</t>
  </si>
  <si>
    <t>Balassagyarmat Város Önkormányzatának költségvetési mérlege  2017. év</t>
  </si>
  <si>
    <t>2017.év e.ei.</t>
  </si>
  <si>
    <t>2017.évi módosított ei.</t>
  </si>
  <si>
    <t>Balassagyarmat Város Intézményeinek költségvetése 2017. év</t>
  </si>
  <si>
    <t>I. Működési célú (folyó) bevételek, működési célú (folyó) kiadások mérlege 2017. év
(Önkormányzati szinten)</t>
  </si>
  <si>
    <t>2017. évi 
terv</t>
  </si>
  <si>
    <t>Balassagyarmat Város Önkormányzatának Felhalmozási - Tőkejellegű bevételek és kiadások mérlege 2017. év
(Önkormányzati szinten)</t>
  </si>
  <si>
    <t>Balassagyarmat Város Önkormányzatának államitámogatás bevétele 2017. év</t>
  </si>
  <si>
    <t>a saját bevételek összegéről 2017. év</t>
  </si>
  <si>
    <t>Ebből 2017. költségvetési évet érintő tétel</t>
  </si>
  <si>
    <t>2018-2020. év</t>
  </si>
  <si>
    <t xml:space="preserve">2020. év </t>
  </si>
  <si>
    <t xml:space="preserve">alapján az Önkormányzat 2017. évben tervezett adósságot keletkeztető ügyletéről </t>
  </si>
  <si>
    <t>2020. év</t>
  </si>
  <si>
    <t>6. Finanszírozási bevétel / pénzm</t>
  </si>
  <si>
    <t>2016. év</t>
  </si>
  <si>
    <t>Balassagyarmat Város Önkormányzat 2017. évi előirányzat felhasználási-ütemterv</t>
  </si>
  <si>
    <t>Oktatásban résztvevők pénzbeli juttatásai</t>
  </si>
  <si>
    <t xml:space="preserve">       Oktatásban résztvevők pénzbeli juttatásai</t>
  </si>
  <si>
    <t xml:space="preserve">         Ellátottak pénzbeli juttatásai</t>
  </si>
  <si>
    <t>Ellátottak pénzbeli juttatásai</t>
  </si>
  <si>
    <t>Egyéb működési célú támogatások államháztartáson belülre</t>
  </si>
  <si>
    <t>Egyéb működési célú támogatások államháztartáson kívülre</t>
  </si>
  <si>
    <t>Egyéb működési célú támogatások bevételei államháztartáson belülről</t>
  </si>
  <si>
    <t>Egyéb felhalmozási célú támogatások bevételei államháztartáson belülről</t>
  </si>
  <si>
    <t>Egyéb működési célú átvett pénzeszközök</t>
  </si>
  <si>
    <t>Egyéb felhalmozási célú átvett pénzeszközök</t>
  </si>
  <si>
    <t>Felhalmozási bevétel</t>
  </si>
  <si>
    <t>Közhatalmi bevételek</t>
  </si>
  <si>
    <t>Működési  bevételek</t>
  </si>
  <si>
    <t xml:space="preserve">Működési bevételek.Levonva a felhalmozási ÁFA vissza- térítések, értékesített tárgyi eszközök és immateriális javak ÁFA-ja. </t>
  </si>
  <si>
    <t xml:space="preserve">Önkormányzatok működési támogatásai </t>
  </si>
  <si>
    <t>Egyéb működési célú támogatások bevételei államháztartáson belülről OEP támogatás</t>
  </si>
  <si>
    <t>Egyéb működési célú támogatások államháztartáson kívülre, Ellátottak juttatásai</t>
  </si>
  <si>
    <t>Egyéb felhalmozási célú támogatások államháztartáson kívülre</t>
  </si>
  <si>
    <t>Egyéb felhalmozási célú támogatások államháztartáson belülre</t>
  </si>
  <si>
    <t>Felhalmozási bevételek</t>
  </si>
  <si>
    <t>Működési bevételek</t>
  </si>
  <si>
    <t>Önkormányzat felhalmozási és tőkejellegű bevételei, felhalmozási ÁFA  felhalmozásra átvett pénze. állah.kiv.</t>
  </si>
  <si>
    <t>Egyéb működési célú támogatások bevételei államháztartáson belülről / OEP</t>
  </si>
  <si>
    <t>Irányító szervi támog.</t>
  </si>
  <si>
    <t>16.</t>
  </si>
  <si>
    <t>II.Felhalmozási és tőke jellegű bevételek össz</t>
  </si>
  <si>
    <t>17.</t>
  </si>
  <si>
    <t>Támogatások, kiegészítések és átvett pénzeszközök</t>
  </si>
  <si>
    <t>18.</t>
  </si>
  <si>
    <t>Központi költségvetéstől kapott támogatás</t>
  </si>
  <si>
    <t>19.</t>
  </si>
  <si>
    <t>Kiegészítések visszatérülések</t>
  </si>
  <si>
    <t>21.</t>
  </si>
  <si>
    <t>22.</t>
  </si>
  <si>
    <t xml:space="preserve">  -ebből OEP támogatás</t>
  </si>
  <si>
    <t>24.</t>
  </si>
  <si>
    <t>25.</t>
  </si>
  <si>
    <t>III.Támogatások, kiegészítések és átvett pénzeszközök</t>
  </si>
  <si>
    <t>26.</t>
  </si>
  <si>
    <t>Kölcsön, hitel és pénzforgalom nélküli bevételek</t>
  </si>
  <si>
    <t>27.</t>
  </si>
  <si>
    <t>Támogatási kölcsönök visszatérülése államháztartáson kívülről</t>
  </si>
  <si>
    <t>28.</t>
  </si>
  <si>
    <t>Támogatási kölcsönök visszat., igénybevétele államházt. belülről</t>
  </si>
  <si>
    <t>29.</t>
  </si>
  <si>
    <t>Hitelfelvétel államháztartáson belülről</t>
  </si>
  <si>
    <t>30.</t>
  </si>
  <si>
    <t>Belföldi hitelelek felvétele össz</t>
  </si>
  <si>
    <t>31.</t>
  </si>
  <si>
    <t>Belföldi értékpapírok bevételei</t>
  </si>
  <si>
    <t>32.</t>
  </si>
  <si>
    <t>IV.Belföldi hitelműveletek bevételei</t>
  </si>
  <si>
    <t>33.</t>
  </si>
  <si>
    <t>Külföldi finanszírozás bevételei</t>
  </si>
  <si>
    <t>34.</t>
  </si>
  <si>
    <t>Előző évi pénzmaradvány igénybevétele</t>
  </si>
  <si>
    <t xml:space="preserve"> Ft</t>
  </si>
  <si>
    <t>35.</t>
  </si>
  <si>
    <t>Előző évi vállalkozási eredmény igénybevétele</t>
  </si>
  <si>
    <t>36.</t>
  </si>
  <si>
    <t>Pénzforgalom nélküli bevételek</t>
  </si>
  <si>
    <t>37.</t>
  </si>
  <si>
    <t>V.Kölcsön, hitel és pénzforgalom nélküli bevételek</t>
  </si>
  <si>
    <t>38.</t>
  </si>
  <si>
    <t>Önkormányzatok sajátos bevételei</t>
  </si>
  <si>
    <t>Egyéb kiadások / működési kölcsön nyújtása, értékpapír  műveletek</t>
  </si>
  <si>
    <t>Működési kölcsön nyújtása/ előző évi elsz., értékpapír műveletek</t>
  </si>
  <si>
    <t>Gépkocsi értékesítés</t>
  </si>
  <si>
    <t>Közművelődési érdekeltségnövelő tám.</t>
  </si>
  <si>
    <t>Közművelődési érdekeltségnövelő támogatás</t>
  </si>
  <si>
    <t>KÖFOG - 1.2.1-VEKOP-16 ASP bevezetés támogatása</t>
  </si>
  <si>
    <t>KÖFOG - 1.2.1-VEKOP-16 ASP bevezetése</t>
  </si>
  <si>
    <t>TOP - 3.2.1 -15 -NG1 Önkorm. Épületek energia korsz.</t>
  </si>
  <si>
    <t>TOP - 3.2.1 -15 -NG1 Ipari parkok, iparterület fejlesztés</t>
  </si>
  <si>
    <t>Ipolytáj Társulás Egyesület támogatása</t>
  </si>
  <si>
    <t>Város és Községgazd. Ingatlan eladás</t>
  </si>
  <si>
    <t>VÜ Kft kölcsön után kamat bevétel</t>
  </si>
  <si>
    <t>VÜ Kft ingatlan vétel ÁFA visszatérítés</t>
  </si>
  <si>
    <t>VÜ Kft ingatlan vétel fordított ÁFA  befizetés</t>
  </si>
  <si>
    <t>Rákóczi 50 . Vízvezeték felújítás</t>
  </si>
  <si>
    <t>Út őr program áthúzódó tétel</t>
  </si>
  <si>
    <t>Működési kölcsön visszatérítése KÁBEL SE 2017. évi</t>
  </si>
  <si>
    <t>Működési kölcsön nyújtása KÁBEL SE 2017. évi</t>
  </si>
  <si>
    <t>Tanuszoda beruházás fordított ÁFA befizetés</t>
  </si>
  <si>
    <t>Temető parcellázási terv elkészítése</t>
  </si>
  <si>
    <t>Dr. Kenessey A. Kórház. Steril eszköz besz.</t>
  </si>
  <si>
    <t>Önkormányzati lakások felújítása</t>
  </si>
  <si>
    <t>Rákóczi 46-48 kazáncsere támogatása</t>
  </si>
  <si>
    <t>Közös Önkormányzati Hivatal munkáltatói kölcsön</t>
  </si>
  <si>
    <t>TOP - 3.2.1 -15 -NG1 Ipari parkok, iparterület fejlesztés terület vásárlás</t>
  </si>
  <si>
    <t>Szabó Lőrinc szobor</t>
  </si>
  <si>
    <t>Önkormányzati fejlesztéskhez területvásárlás ÁFA</t>
  </si>
  <si>
    <t>Önkormányzati fejlesztéskhez területvásárlás ÁFA visszatérítés</t>
  </si>
  <si>
    <t>Ebtenyésztőktől ingatlan vásárlás / Mikszáth - Felsőmalom szerviz út</t>
  </si>
  <si>
    <t>Eb tenyésztőktől ingatlan vásárlás / Mikszáth - Felsőmalom szerviz út</t>
  </si>
  <si>
    <t>Cserhát Print Ingatlan vásárlás</t>
  </si>
  <si>
    <t>A Rendelet 4/16.sz. melléklete</t>
  </si>
  <si>
    <t>17</t>
  </si>
  <si>
    <t>A Rendelet 4/17.sz. melléklete</t>
  </si>
  <si>
    <t>Gazd. Műszaki Ell. Szerv. / Sport feladatok funkció</t>
  </si>
  <si>
    <t>Gazd. Műszaki Ell. Szerv. / Városgondnokság funkció</t>
  </si>
  <si>
    <t xml:space="preserve"> - Sport feladatok funkció</t>
  </si>
  <si>
    <t xml:space="preserve"> - Városgondokság funkció</t>
  </si>
  <si>
    <t>Ingatlan vásárlás</t>
  </si>
  <si>
    <t>GAMESZ Sport feladatok</t>
  </si>
  <si>
    <t xml:space="preserve">GAMESZ Városgondnokság </t>
  </si>
  <si>
    <t>GAMESZ Városgondnokság</t>
  </si>
  <si>
    <t>Kiss Árpád Totnaterem önerő kiegészítés</t>
  </si>
  <si>
    <t>Ivóvízvezeték rekonstrukció önerő kiegészítés</t>
  </si>
  <si>
    <t>Finanszírozási előleg rendezése</t>
  </si>
  <si>
    <t>Finanszírozási előleg</t>
  </si>
  <si>
    <t>Képviselő laptop</t>
  </si>
  <si>
    <t>Képviselői laptop</t>
  </si>
  <si>
    <t>Szakképző Centrum engedményezés</t>
  </si>
  <si>
    <t>Salgótarjáni Szakképző Centrum üzemeltetési kiadás</t>
  </si>
  <si>
    <t>Ivóvíz rekonstrukció könyvvizsgálat</t>
  </si>
  <si>
    <t>Jókai út 2 3/1 önkormányzati lakás visszavétel</t>
  </si>
  <si>
    <t>Fogászati Társulás kölcsön visszatérítése</t>
  </si>
  <si>
    <t>Fogászati Társulás kölcsön nyújtása</t>
  </si>
  <si>
    <t>EFOP  - 1.2.11-16-2017-00068 Esély Otthon Balasagyarmaton</t>
  </si>
  <si>
    <t>TOP - 7.1.1.-16-2017-00088 Kulturális és közösségi terek infrastr. fejl.</t>
  </si>
  <si>
    <t>2017.évi módisított ei.</t>
  </si>
  <si>
    <t>SZTK Eu önerő</t>
  </si>
  <si>
    <t>DMRV eszközbeszerzés / csere</t>
  </si>
  <si>
    <t>4/14.sz. melléklet</t>
  </si>
  <si>
    <t>4/15.sz. melléklet</t>
  </si>
  <si>
    <t>2017. évi teljesítés</t>
  </si>
  <si>
    <t>2016. évi tény</t>
  </si>
  <si>
    <t>2017. XII.31. állapot szerint teljes összegben</t>
  </si>
  <si>
    <t>1./A 2017.év során méltányosság címén elengedett adó, bírság, adópótlék:</t>
  </si>
  <si>
    <t>A 2017. év során méltányosság címen nem történt adóelengedés.</t>
  </si>
  <si>
    <t>2./A 2017.év során engedélyezett kamatmentes részletfizetés</t>
  </si>
  <si>
    <t>A 2017. év során  nem történt kamatmentes részletfizetés engedélyezése.</t>
  </si>
  <si>
    <t>3./A 2017. év során engedélyezett fizetési halasztás:</t>
  </si>
  <si>
    <t xml:space="preserve">A 2017. év során nem történt fizetési halasztás engedélyezése. </t>
  </si>
  <si>
    <t>3./a A 2017. év során törölt kisösszegű tartozások</t>
  </si>
  <si>
    <t>a 39/2013.(XII.02.) rendelet  alapján</t>
  </si>
  <si>
    <t>2017. év</t>
  </si>
  <si>
    <t>2018. év várható</t>
  </si>
  <si>
    <t xml:space="preserve"> a 40/2013.(XII.2.) rendelet alapján</t>
  </si>
  <si>
    <t>GAMESZ Városi Sportcsarnok</t>
  </si>
  <si>
    <t xml:space="preserve">Vagyonkezelésbe adott csarnokok </t>
  </si>
  <si>
    <t>2017. évben nyújtott  közvetett támogatások</t>
  </si>
  <si>
    <t>Városgondnoksági feladatok</t>
  </si>
  <si>
    <t>Sport feladatok</t>
  </si>
  <si>
    <t>Balassagyarmat Város Önkormányzatánál és intézményeinél  engedélyezett álláshelyek száma 2017. évi zárólétszám</t>
  </si>
  <si>
    <t>A Rendelet 11.sz. melléklete</t>
  </si>
  <si>
    <t>Kimutatás a több éves kihatással járó kötelezettségek ( feladatok ) előirányzatairól ,</t>
  </si>
  <si>
    <t>az európai úniuós forrásból finaszírozott támogatással megvalósuló projektek bevételiről és kiadásairól</t>
  </si>
  <si>
    <t xml:space="preserve">KÖFOP-1.2.1-VEKOP-16 - Csatlakoztatási konstrukció az önkormányzati ASP rendszer országos kiterjesztéséhez </t>
  </si>
  <si>
    <t>TOP-1.4.1-15-NG1 - A foglalkoztatás és az életminőség javítása családbarát, munkába állást segítő intézmények, közszolgáltatások fejlesztésével</t>
  </si>
  <si>
    <t>TOP-7.1.1-16 - Kulturális és közösségi terek infrastrukturális fejlesztése és helyi közösségszervezés a városi helyi közösségi fejlesztési stratégiához kapcsolódva*</t>
  </si>
  <si>
    <t>TOP-4.1.1-15-NG1 - Egészségügyi alapellátás infrastrukturális fejlesztése</t>
  </si>
  <si>
    <t>EFOP-1.2.11-16 - Esély Otthon</t>
  </si>
  <si>
    <t>TOP-3.2.1-15-NG1 - Önkormányzati épületek energetikai korszerűsítése</t>
  </si>
  <si>
    <t>TOP-1.2.1-15-NG1 - Társadalmi és környezeti szempontból fenntartható turizmusfejlesztés</t>
  </si>
  <si>
    <t>TOP-1.1.1-15-NG1 - Ipari parkok, iparterületek fejlesztése</t>
  </si>
  <si>
    <t>TOP-3.1.1-16-NG1 - Fenntartható települési közlekedésfejlesztés</t>
  </si>
  <si>
    <t>TOP-2.1.1-15-NG1 - Barnamezős területek rehabilitációja</t>
  </si>
  <si>
    <t>TOP-2.1.2-15-NG1 - Zöld város kialakítása</t>
  </si>
  <si>
    <t>* Balassagyarmati Közös Önkormányzati Hivatal költségvetésében tervezve</t>
  </si>
  <si>
    <t>TOP-7.1.1-16 - Kulturális és közösségi terek infrastrukturális fejlesztése és helyi közösségszervezés a városi helyi közösségi fejlesztési stratégiához kapcsolódva</t>
  </si>
  <si>
    <t>2022 évi kiadás</t>
  </si>
  <si>
    <t xml:space="preserve">2017. évi kiadások </t>
  </si>
  <si>
    <t>A Rendelet 9.sz. melléklete</t>
  </si>
  <si>
    <t>A Rendelet 10.sz. melléklet</t>
  </si>
  <si>
    <t>A Rendelet 12.sz.melléklete</t>
  </si>
  <si>
    <t>A Rendelet 13.sz.melléklete</t>
  </si>
  <si>
    <t>Egyéb működési célú támogatások államháztartáson kívülre / megszűnés miati korr.</t>
  </si>
  <si>
    <t>Egyéb működési célú támogatások államháztartáson belülre/ kívülre</t>
  </si>
</sst>
</file>

<file path=xl/styles.xml><?xml version="1.0" encoding="utf-8"?>
<styleSheet xmlns="http://schemas.openxmlformats.org/spreadsheetml/2006/main">
  <numFmts count="6">
    <numFmt numFmtId="6" formatCode="#,##0\ &quot;Ft&quot;;[Red]\-#,##0\ &quot;Ft&quot;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#"/>
  </numFmts>
  <fonts count="15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36"/>
      <name val="MS Sans Serif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 CE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 CE"/>
      <charset val="238"/>
    </font>
    <font>
      <sz val="8.5"/>
      <name val="Palatino Linotype"/>
      <family val="1"/>
      <charset val="238"/>
    </font>
    <font>
      <i/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8.5"/>
      <name val="Palatino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7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charset val="238"/>
    </font>
    <font>
      <sz val="15"/>
      <name val="Arial CE"/>
      <family val="2"/>
      <charset val="238"/>
    </font>
    <font>
      <i/>
      <sz val="16"/>
      <name val="Arial CE"/>
      <charset val="238"/>
    </font>
    <font>
      <sz val="8"/>
      <name val="Symbol"/>
      <family val="1"/>
      <charset val="2"/>
    </font>
    <font>
      <b/>
      <sz val="17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charset val="238"/>
    </font>
    <font>
      <sz val="14"/>
      <name val="Arial CE"/>
      <family val="2"/>
      <charset val="238"/>
    </font>
    <font>
      <i/>
      <sz val="16"/>
      <name val="Arial CE"/>
      <family val="2"/>
      <charset val="238"/>
    </font>
    <font>
      <sz val="17"/>
      <color indexed="10"/>
      <name val="Arial CE"/>
      <family val="2"/>
      <charset val="238"/>
    </font>
    <font>
      <i/>
      <sz val="14"/>
      <name val="Arial CE"/>
      <family val="2"/>
      <charset val="238"/>
    </font>
    <font>
      <b/>
      <sz val="15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3"/>
      <name val="Arial CE"/>
      <family val="2"/>
      <charset val="238"/>
    </font>
    <font>
      <b/>
      <sz val="8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charset val="238"/>
    </font>
    <font>
      <b/>
      <sz val="12"/>
      <name val="MS Sans Serif"/>
      <family val="2"/>
      <charset val="238"/>
    </font>
    <font>
      <sz val="11"/>
      <name val="Arial CE"/>
      <family val="2"/>
      <charset val="238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i/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charset val="238"/>
    </font>
    <font>
      <sz val="8.5"/>
      <name val="Times New Roman"/>
      <family val="1"/>
      <charset val="238"/>
    </font>
    <font>
      <i/>
      <sz val="10"/>
      <color indexed="10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MS Sans Serif"/>
      <family val="2"/>
      <charset val="238"/>
    </font>
    <font>
      <sz val="12"/>
      <name val="Times New Roman"/>
      <family val="1"/>
    </font>
    <font>
      <sz val="9"/>
      <name val="Arial CE"/>
      <family val="2"/>
      <charset val="238"/>
    </font>
    <font>
      <sz val="9"/>
      <name val="Times New Roman CE"/>
      <charset val="238"/>
    </font>
    <font>
      <b/>
      <i/>
      <sz val="10"/>
      <name val="Arial"/>
      <family val="2"/>
      <charset val="238"/>
    </font>
    <font>
      <b/>
      <sz val="9"/>
      <name val="Times New Roman CE"/>
      <charset val="238"/>
    </font>
    <font>
      <i/>
      <sz val="9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4">
    <xf numFmtId="0" fontId="0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2" borderId="0" applyNumberFormat="0" applyBorder="0" applyAlignment="0" applyProtection="0"/>
    <xf numFmtId="0" fontId="81" fillId="5" borderId="0" applyNumberFormat="0" applyBorder="0" applyAlignment="0" applyProtection="0"/>
    <xf numFmtId="0" fontId="81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5" borderId="0" applyNumberFormat="0" applyBorder="0" applyAlignment="0" applyProtection="0"/>
    <xf numFmtId="0" fontId="116" fillId="2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0" borderId="0" applyNumberFormat="0" applyBorder="0" applyAlignment="0" applyProtection="0"/>
    <xf numFmtId="0" fontId="81" fillId="12" borderId="0" applyNumberFormat="0" applyBorder="0" applyAlignment="0" applyProtection="0"/>
    <xf numFmtId="0" fontId="81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3" borderId="0" applyNumberFormat="0" applyBorder="0" applyAlignment="0" applyProtection="0"/>
    <xf numFmtId="0" fontId="116" fillId="13" borderId="0" applyNumberFormat="0" applyBorder="0" applyAlignment="0" applyProtection="0"/>
    <xf numFmtId="0" fontId="116" fillId="9" borderId="0" applyNumberFormat="0" applyBorder="0" applyAlignment="0" applyProtection="0"/>
    <xf numFmtId="0" fontId="116" fillId="12" borderId="0" applyNumberFormat="0" applyBorder="0" applyAlignment="0" applyProtection="0"/>
    <xf numFmtId="0" fontId="116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3" borderId="0" applyNumberFormat="0" applyBorder="0" applyAlignment="0" applyProtection="0"/>
    <xf numFmtId="0" fontId="117" fillId="16" borderId="0" applyNumberFormat="0" applyBorder="0" applyAlignment="0" applyProtection="0"/>
    <xf numFmtId="0" fontId="117" fillId="3" borderId="0" applyNumberFormat="0" applyBorder="0" applyAlignment="0" applyProtection="0"/>
    <xf numFmtId="0" fontId="117" fillId="13" borderId="0" applyNumberFormat="0" applyBorder="0" applyAlignment="0" applyProtection="0"/>
    <xf numFmtId="0" fontId="117" fillId="17" borderId="0" applyNumberFormat="0" applyBorder="0" applyAlignment="0" applyProtection="0"/>
    <xf numFmtId="0" fontId="117" fillId="15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17" borderId="0" applyNumberFormat="0" applyBorder="0" applyAlignment="0" applyProtection="0"/>
    <xf numFmtId="0" fontId="117" fillId="15" borderId="0" applyNumberFormat="0" applyBorder="0" applyAlignment="0" applyProtection="0"/>
    <xf numFmtId="0" fontId="117" fillId="22" borderId="0" applyNumberFormat="0" applyBorder="0" applyAlignment="0" applyProtection="0"/>
    <xf numFmtId="0" fontId="118" fillId="7" borderId="0" applyNumberFormat="0" applyBorder="0" applyAlignment="0" applyProtection="0"/>
    <xf numFmtId="0" fontId="83" fillId="11" borderId="1" applyNumberFormat="0" applyAlignment="0" applyProtection="0"/>
    <xf numFmtId="0" fontId="119" fillId="10" borderId="1" applyNumberFormat="0" applyAlignment="0" applyProtection="0"/>
    <xf numFmtId="0" fontId="120" fillId="23" borderId="2" applyNumberFormat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23" borderId="2" applyNumberFormat="0" applyAlignment="0" applyProtection="0"/>
    <xf numFmtId="0" fontId="1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2" fillId="8" borderId="0" applyNumberFormat="0" applyBorder="0" applyAlignment="0" applyProtection="0"/>
    <xf numFmtId="0" fontId="123" fillId="0" borderId="6" applyNumberFormat="0" applyFill="0" applyAlignment="0" applyProtection="0"/>
    <xf numFmtId="0" fontId="124" fillId="0" borderId="4" applyNumberFormat="0" applyFill="0" applyAlignment="0" applyProtection="0"/>
    <xf numFmtId="0" fontId="125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0" fillId="0" borderId="8" applyNumberFormat="0" applyFill="0" applyAlignment="0" applyProtection="0"/>
    <xf numFmtId="0" fontId="126" fillId="2" borderId="1" applyNumberFormat="0" applyAlignment="0" applyProtection="0"/>
    <xf numFmtId="0" fontId="1" fillId="4" borderId="9" applyNumberFormat="0" applyFont="0" applyAlignment="0" applyProtection="0"/>
    <xf numFmtId="0" fontId="82" fillId="15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15" borderId="0" applyNumberFormat="0" applyBorder="0" applyAlignment="0" applyProtection="0"/>
    <xf numFmtId="0" fontId="82" fillId="22" borderId="0" applyNumberFormat="0" applyBorder="0" applyAlignment="0" applyProtection="0"/>
    <xf numFmtId="0" fontId="91" fillId="8" borderId="0" applyNumberFormat="0" applyBorder="0" applyAlignment="0" applyProtection="0"/>
    <xf numFmtId="0" fontId="92" fillId="25" borderId="10" applyNumberFormat="0" applyAlignment="0" applyProtection="0"/>
    <xf numFmtId="0" fontId="127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8" fillId="11" borderId="0" applyNumberFormat="0" applyBorder="0" applyAlignment="0" applyProtection="0"/>
    <xf numFmtId="0" fontId="2" fillId="0" borderId="0"/>
    <xf numFmtId="0" fontId="36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16" fillId="4" borderId="9" applyNumberFormat="0" applyFont="0" applyAlignment="0" applyProtection="0"/>
    <xf numFmtId="0" fontId="129" fillId="10" borderId="10" applyNumberFormat="0" applyAlignment="0" applyProtection="0"/>
    <xf numFmtId="0" fontId="94" fillId="0" borderId="11" applyNumberFormat="0" applyFill="0" applyAlignment="0" applyProtection="0"/>
    <xf numFmtId="0" fontId="95" fillId="7" borderId="0" applyNumberFormat="0" applyBorder="0" applyAlignment="0" applyProtection="0"/>
    <xf numFmtId="0" fontId="96" fillId="11" borderId="0" applyNumberFormat="0" applyBorder="0" applyAlignment="0" applyProtection="0"/>
    <xf numFmtId="0" fontId="97" fillId="2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12" applyNumberFormat="0" applyFill="0" applyAlignment="0" applyProtection="0"/>
    <xf numFmtId="0" fontId="132" fillId="0" borderId="0" applyNumberFormat="0" applyFill="0" applyBorder="0" applyAlignment="0" applyProtection="0"/>
  </cellStyleXfs>
  <cellXfs count="2047">
    <xf numFmtId="0" fontId="0" fillId="0" borderId="0" xfId="0"/>
    <xf numFmtId="0" fontId="7" fillId="0" borderId="0" xfId="89" applyFont="1"/>
    <xf numFmtId="0" fontId="5" fillId="0" borderId="0" xfId="89"/>
    <xf numFmtId="0" fontId="5" fillId="0" borderId="0" xfId="89" applyFont="1"/>
    <xf numFmtId="0" fontId="5" fillId="0" borderId="0" xfId="88"/>
    <xf numFmtId="0" fontId="5" fillId="0" borderId="0" xfId="88" applyFont="1"/>
    <xf numFmtId="0" fontId="5" fillId="0" borderId="13" xfId="88" applyBorder="1" applyAlignment="1">
      <alignment horizontal="center" vertical="center"/>
    </xf>
    <xf numFmtId="0" fontId="9" fillId="0" borderId="14" xfId="88" applyFont="1" applyBorder="1" applyAlignment="1">
      <alignment vertical="center"/>
    </xf>
    <xf numFmtId="0" fontId="5" fillId="0" borderId="14" xfId="88" applyFont="1" applyBorder="1" applyAlignment="1">
      <alignment horizontal="center" vertical="center"/>
    </xf>
    <xf numFmtId="0" fontId="5" fillId="0" borderId="14" xfId="88" applyFont="1" applyBorder="1" applyAlignment="1">
      <alignment horizontal="center" vertical="center" wrapText="1"/>
    </xf>
    <xf numFmtId="0" fontId="10" fillId="0" borderId="14" xfId="88" applyFont="1" applyBorder="1" applyAlignment="1">
      <alignment horizontal="center" vertical="center" wrapText="1"/>
    </xf>
    <xf numFmtId="0" fontId="11" fillId="0" borderId="15" xfId="88" applyFont="1" applyBorder="1" applyAlignment="1">
      <alignment horizontal="centerContinuous"/>
    </xf>
    <xf numFmtId="0" fontId="5" fillId="0" borderId="16" xfId="88" applyBorder="1" applyAlignment="1">
      <alignment horizontal="centerContinuous" vertical="center"/>
    </xf>
    <xf numFmtId="0" fontId="5" fillId="0" borderId="16" xfId="88" applyBorder="1" applyAlignment="1">
      <alignment horizontal="centerContinuous"/>
    </xf>
    <xf numFmtId="0" fontId="9" fillId="0" borderId="15" xfId="88" applyFont="1" applyBorder="1" applyAlignment="1">
      <alignment horizontal="justify" vertical="top"/>
    </xf>
    <xf numFmtId="0" fontId="5" fillId="0" borderId="16" xfId="88" applyBorder="1" applyAlignment="1">
      <alignment horizontal="center" vertical="center"/>
    </xf>
    <xf numFmtId="167" fontId="5" fillId="0" borderId="16" xfId="88" applyNumberFormat="1" applyBorder="1" applyAlignment="1">
      <alignment vertical="center"/>
    </xf>
    <xf numFmtId="164" fontId="5" fillId="0" borderId="16" xfId="99" applyNumberFormat="1" applyFont="1" applyBorder="1" applyAlignment="1">
      <alignment vertical="center"/>
    </xf>
    <xf numFmtId="0" fontId="5" fillId="0" borderId="15" xfId="88" applyBorder="1" applyAlignment="1">
      <alignment vertical="center"/>
    </xf>
    <xf numFmtId="0" fontId="5" fillId="0" borderId="15" xfId="88" applyFont="1" applyBorder="1" applyAlignment="1">
      <alignment vertical="center"/>
    </xf>
    <xf numFmtId="167" fontId="5" fillId="0" borderId="16" xfId="88" applyNumberFormat="1" applyBorder="1"/>
    <xf numFmtId="0" fontId="11" fillId="0" borderId="15" xfId="88" applyFont="1" applyBorder="1" applyAlignment="1">
      <alignment vertical="center"/>
    </xf>
    <xf numFmtId="167" fontId="13" fillId="0" borderId="16" xfId="88" applyNumberFormat="1" applyFont="1" applyBorder="1" applyAlignment="1">
      <alignment vertical="center"/>
    </xf>
    <xf numFmtId="0" fontId="14" fillId="0" borderId="15" xfId="88" applyFont="1" applyBorder="1" applyAlignment="1">
      <alignment vertical="top" wrapText="1"/>
    </xf>
    <xf numFmtId="0" fontId="11" fillId="0" borderId="15" xfId="88" applyFont="1" applyBorder="1" applyAlignment="1">
      <alignment horizontal="centerContinuous" vertical="center"/>
    </xf>
    <xf numFmtId="0" fontId="11" fillId="0" borderId="16" xfId="88" applyFont="1" applyBorder="1" applyAlignment="1">
      <alignment horizontal="centerContinuous" vertical="center"/>
    </xf>
    <xf numFmtId="0" fontId="11" fillId="0" borderId="16" xfId="88" applyFont="1" applyBorder="1" applyAlignment="1">
      <alignment horizontal="centerContinuous"/>
    </xf>
    <xf numFmtId="0" fontId="10" fillId="0" borderId="15" xfId="88" applyFont="1" applyBorder="1" applyAlignment="1">
      <alignment vertical="center"/>
    </xf>
    <xf numFmtId="0" fontId="12" fillId="0" borderId="15" xfId="88" applyFont="1" applyBorder="1" applyAlignment="1">
      <alignment horizontal="left" vertical="center" wrapText="1"/>
    </xf>
    <xf numFmtId="167" fontId="5" fillId="0" borderId="16" xfId="88" applyNumberFormat="1" applyFont="1" applyBorder="1" applyAlignment="1">
      <alignment vertical="center"/>
    </xf>
    <xf numFmtId="167" fontId="5" fillId="0" borderId="16" xfId="88" applyNumberFormat="1" applyFont="1" applyBorder="1"/>
    <xf numFmtId="0" fontId="12" fillId="0" borderId="15" xfId="88" applyFont="1" applyBorder="1" applyAlignment="1">
      <alignment vertical="center"/>
    </xf>
    <xf numFmtId="0" fontId="11" fillId="0" borderId="17" xfId="88" applyFont="1" applyBorder="1" applyAlignment="1">
      <alignment vertical="center"/>
    </xf>
    <xf numFmtId="167" fontId="13" fillId="0" borderId="18" xfId="88" applyNumberFormat="1" applyFont="1" applyBorder="1" applyAlignment="1">
      <alignment vertical="center"/>
    </xf>
    <xf numFmtId="0" fontId="12" fillId="0" borderId="16" xfId="88" applyFont="1" applyBorder="1" applyAlignment="1">
      <alignment vertical="center"/>
    </xf>
    <xf numFmtId="167" fontId="5" fillId="0" borderId="16" xfId="89" applyNumberFormat="1" applyBorder="1" applyAlignment="1">
      <alignment vertical="center"/>
    </xf>
    <xf numFmtId="0" fontId="13" fillId="0" borderId="16" xfId="89" applyFont="1" applyBorder="1" applyAlignment="1">
      <alignment vertical="center"/>
    </xf>
    <xf numFmtId="1" fontId="13" fillId="0" borderId="16" xfId="89" applyNumberFormat="1" applyFont="1" applyBorder="1" applyAlignment="1">
      <alignment vertical="center"/>
    </xf>
    <xf numFmtId="167" fontId="13" fillId="0" borderId="16" xfId="89" applyNumberFormat="1" applyFont="1" applyBorder="1" applyAlignment="1">
      <alignment vertical="center"/>
    </xf>
    <xf numFmtId="0" fontId="12" fillId="0" borderId="16" xfId="89" applyFont="1" applyBorder="1" applyAlignment="1">
      <alignment vertical="center"/>
    </xf>
    <xf numFmtId="167" fontId="16" fillId="0" borderId="0" xfId="86" applyNumberFormat="1" applyFont="1" applyAlignment="1" applyProtection="1">
      <alignment vertical="center" wrapText="1"/>
      <protection locked="0"/>
    </xf>
    <xf numFmtId="0" fontId="17" fillId="0" borderId="19" xfId="86" applyFont="1" applyBorder="1" applyAlignment="1" applyProtection="1">
      <alignment horizontal="center" vertical="center" wrapText="1"/>
      <protection locked="0"/>
    </xf>
    <xf numFmtId="0" fontId="18" fillId="0" borderId="20" xfId="86" applyFont="1" applyBorder="1" applyAlignment="1" applyProtection="1">
      <alignment horizontal="center" vertical="center" wrapText="1"/>
      <protection locked="0"/>
    </xf>
    <xf numFmtId="0" fontId="17" fillId="0" borderId="20" xfId="86" applyFont="1" applyBorder="1" applyAlignment="1" applyProtection="1">
      <alignment horizontal="center" vertical="center" wrapText="1"/>
      <protection locked="0"/>
    </xf>
    <xf numFmtId="0" fontId="17" fillId="0" borderId="21" xfId="86" applyFont="1" applyBorder="1" applyAlignment="1" applyProtection="1">
      <alignment horizontal="center" vertical="center" wrapText="1"/>
      <protection locked="0"/>
    </xf>
    <xf numFmtId="0" fontId="17" fillId="0" borderId="22" xfId="86" applyFont="1" applyBorder="1" applyAlignment="1" applyProtection="1">
      <alignment horizontal="center" vertical="center" wrapText="1"/>
      <protection locked="0"/>
    </xf>
    <xf numFmtId="0" fontId="17" fillId="0" borderId="23" xfId="86" applyFont="1" applyBorder="1" applyAlignment="1" applyProtection="1">
      <alignment horizontal="center" vertical="center" wrapText="1"/>
      <protection locked="0"/>
    </xf>
    <xf numFmtId="0" fontId="17" fillId="0" borderId="24" xfId="86" applyFont="1" applyBorder="1" applyAlignment="1" applyProtection="1">
      <alignment horizontal="center" vertical="center" wrapText="1"/>
      <protection locked="0"/>
    </xf>
    <xf numFmtId="0" fontId="17" fillId="0" borderId="0" xfId="86" applyFont="1" applyAlignment="1" applyProtection="1">
      <alignment horizontal="center" vertical="center" wrapText="1"/>
      <protection locked="0"/>
    </xf>
    <xf numFmtId="0" fontId="17" fillId="0" borderId="25" xfId="86" applyFont="1" applyBorder="1" applyAlignment="1" applyProtection="1">
      <alignment horizontal="center" vertical="center" wrapText="1"/>
      <protection locked="0"/>
    </xf>
    <xf numFmtId="0" fontId="17" fillId="0" borderId="26" xfId="86" applyFont="1" applyBorder="1" applyAlignment="1" applyProtection="1">
      <alignment horizontal="center" vertical="center" wrapText="1"/>
      <protection locked="0"/>
    </xf>
    <xf numFmtId="0" fontId="6" fillId="0" borderId="27" xfId="86" applyFont="1" applyBorder="1" applyAlignment="1" applyProtection="1">
      <alignment horizontal="center" vertical="center" wrapText="1"/>
      <protection locked="0"/>
    </xf>
    <xf numFmtId="0" fontId="19" fillId="0" borderId="28" xfId="80" applyFont="1" applyBorder="1"/>
    <xf numFmtId="0" fontId="20" fillId="0" borderId="28" xfId="80" applyFont="1" applyBorder="1" applyAlignment="1"/>
    <xf numFmtId="0" fontId="17" fillId="0" borderId="28" xfId="86" applyFont="1" applyBorder="1" applyAlignment="1" applyProtection="1">
      <alignment vertical="center" wrapText="1"/>
      <protection locked="0"/>
    </xf>
    <xf numFmtId="0" fontId="17" fillId="0" borderId="29" xfId="86" applyFont="1" applyBorder="1" applyAlignment="1" applyProtection="1">
      <alignment vertical="center" wrapText="1"/>
      <protection locked="0"/>
    </xf>
    <xf numFmtId="0" fontId="17" fillId="0" borderId="30" xfId="86" applyFont="1" applyBorder="1" applyAlignment="1" applyProtection="1">
      <alignment horizontal="center" vertical="center" wrapText="1"/>
      <protection locked="0"/>
    </xf>
    <xf numFmtId="0" fontId="17" fillId="0" borderId="31" xfId="86" applyFont="1" applyBorder="1" applyAlignment="1" applyProtection="1">
      <alignment horizontal="center" vertical="center" wrapText="1"/>
      <protection locked="0"/>
    </xf>
    <xf numFmtId="0" fontId="6" fillId="0" borderId="32" xfId="86" applyFont="1" applyBorder="1" applyAlignment="1" applyProtection="1">
      <alignment horizontal="center" vertical="center" wrapText="1"/>
      <protection locked="0"/>
    </xf>
    <xf numFmtId="0" fontId="20" fillId="0" borderId="16" xfId="80" applyFont="1" applyBorder="1"/>
    <xf numFmtId="167" fontId="20" fillId="0" borderId="16" xfId="80" applyNumberFormat="1" applyFont="1" applyBorder="1" applyAlignment="1"/>
    <xf numFmtId="167" fontId="6" fillId="0" borderId="16" xfId="86" applyNumberFormat="1" applyFont="1" applyBorder="1" applyAlignment="1" applyProtection="1">
      <alignment vertical="center" wrapText="1"/>
      <protection locked="0"/>
    </xf>
    <xf numFmtId="167" fontId="20" fillId="0" borderId="33" xfId="86" applyNumberFormat="1" applyFont="1" applyBorder="1" applyAlignment="1" applyProtection="1">
      <alignment vertical="center" wrapText="1"/>
      <protection locked="0"/>
    </xf>
    <xf numFmtId="166" fontId="6" fillId="0" borderId="34" xfId="54" applyNumberFormat="1" applyFont="1" applyBorder="1" applyAlignment="1" applyProtection="1">
      <alignment horizontal="right" vertical="center" wrapText="1"/>
      <protection locked="0"/>
    </xf>
    <xf numFmtId="0" fontId="6" fillId="0" borderId="35" xfId="86" applyFont="1" applyBorder="1" applyAlignment="1" applyProtection="1">
      <alignment horizontal="right" vertical="center" wrapText="1"/>
      <protection locked="0"/>
    </xf>
    <xf numFmtId="167" fontId="21" fillId="0" borderId="16" xfId="86" applyNumberFormat="1" applyFont="1" applyBorder="1" applyAlignment="1" applyProtection="1">
      <alignment vertical="center" wrapText="1"/>
      <protection locked="0"/>
    </xf>
    <xf numFmtId="0" fontId="19" fillId="0" borderId="16" xfId="80" applyFont="1" applyBorder="1"/>
    <xf numFmtId="167" fontId="20" fillId="0" borderId="33" xfId="80" applyNumberFormat="1" applyFont="1" applyBorder="1" applyAlignment="1"/>
    <xf numFmtId="0" fontId="6" fillId="0" borderId="36" xfId="86" applyFont="1" applyBorder="1" applyAlignment="1" applyProtection="1">
      <alignment horizontal="center" vertical="center" wrapText="1"/>
      <protection locked="0"/>
    </xf>
    <xf numFmtId="0" fontId="20" fillId="0" borderId="37" xfId="80" applyFont="1" applyBorder="1"/>
    <xf numFmtId="167" fontId="20" fillId="0" borderId="37" xfId="80" applyNumberFormat="1" applyFont="1" applyBorder="1" applyAlignment="1"/>
    <xf numFmtId="167" fontId="17" fillId="0" borderId="37" xfId="86" applyNumberFormat="1" applyFont="1" applyBorder="1" applyAlignment="1" applyProtection="1">
      <alignment vertical="center" wrapText="1"/>
      <protection locked="0"/>
    </xf>
    <xf numFmtId="167" fontId="20" fillId="0" borderId="38" xfId="86" applyNumberFormat="1" applyFont="1" applyBorder="1" applyAlignment="1" applyProtection="1">
      <alignment horizontal="right" vertical="center" wrapText="1"/>
      <protection locked="0"/>
    </xf>
    <xf numFmtId="0" fontId="6" fillId="0" borderId="39" xfId="86" applyFont="1" applyBorder="1" applyAlignment="1" applyProtection="1">
      <alignment horizontal="right" vertical="center" wrapText="1"/>
      <protection locked="0"/>
    </xf>
    <xf numFmtId="0" fontId="6" fillId="0" borderId="40" xfId="86" applyFont="1" applyBorder="1" applyAlignment="1" applyProtection="1">
      <alignment horizontal="right" vertical="center" wrapText="1"/>
      <protection locked="0"/>
    </xf>
    <xf numFmtId="0" fontId="6" fillId="0" borderId="41" xfId="86" applyFont="1" applyBorder="1" applyAlignment="1" applyProtection="1">
      <alignment horizontal="right" vertical="center" wrapText="1"/>
      <protection locked="0"/>
    </xf>
    <xf numFmtId="0" fontId="17" fillId="0" borderId="42" xfId="86" applyFont="1" applyBorder="1" applyAlignment="1" applyProtection="1">
      <alignment horizontal="center" vertical="center" wrapText="1"/>
      <protection locked="0"/>
    </xf>
    <xf numFmtId="0" fontId="22" fillId="0" borderId="20" xfId="80" applyFont="1" applyBorder="1"/>
    <xf numFmtId="167" fontId="22" fillId="0" borderId="21" xfId="80" applyNumberFormat="1" applyFont="1" applyBorder="1" applyAlignment="1"/>
    <xf numFmtId="166" fontId="17" fillId="0" borderId="22" xfId="54" applyNumberFormat="1" applyFont="1" applyBorder="1" applyAlignment="1" applyProtection="1">
      <alignment horizontal="right" vertical="center" wrapText="1"/>
      <protection locked="0"/>
    </xf>
    <xf numFmtId="0" fontId="17" fillId="0" borderId="23" xfId="86" applyFont="1" applyBorder="1" applyAlignment="1" applyProtection="1">
      <alignment horizontal="right" vertical="center" wrapText="1"/>
      <protection locked="0"/>
    </xf>
    <xf numFmtId="166" fontId="23" fillId="0" borderId="43" xfId="54" applyNumberFormat="1" applyFont="1" applyBorder="1" applyAlignment="1" applyProtection="1">
      <alignment horizontal="right" vertical="center" wrapText="1"/>
      <protection locked="0"/>
    </xf>
    <xf numFmtId="167" fontId="20" fillId="0" borderId="28" xfId="80" applyNumberFormat="1" applyFont="1" applyBorder="1" applyAlignment="1"/>
    <xf numFmtId="167" fontId="17" fillId="0" borderId="28" xfId="86" applyNumberFormat="1" applyFont="1" applyBorder="1" applyAlignment="1" applyProtection="1">
      <alignment vertical="center" wrapText="1"/>
      <protection locked="0"/>
    </xf>
    <xf numFmtId="167" fontId="22" fillId="0" borderId="29" xfId="86" applyNumberFormat="1" applyFont="1" applyBorder="1" applyAlignment="1" applyProtection="1">
      <alignment vertical="center" wrapText="1"/>
      <protection locked="0"/>
    </xf>
    <xf numFmtId="0" fontId="6" fillId="0" borderId="30" xfId="86" applyFont="1" applyBorder="1" applyAlignment="1" applyProtection="1">
      <alignment horizontal="right" vertical="center" wrapText="1"/>
      <protection locked="0"/>
    </xf>
    <xf numFmtId="166" fontId="6" fillId="0" borderId="35" xfId="54" applyNumberFormat="1" applyFont="1" applyBorder="1" applyAlignment="1" applyProtection="1">
      <alignment horizontal="right" vertical="center" wrapText="1"/>
      <protection locked="0"/>
    </xf>
    <xf numFmtId="0" fontId="6" fillId="0" borderId="34" xfId="86" applyFont="1" applyBorder="1" applyAlignment="1" applyProtection="1">
      <alignment horizontal="right" vertical="center" wrapText="1"/>
      <protection locked="0"/>
    </xf>
    <xf numFmtId="167" fontId="6" fillId="0" borderId="37" xfId="86" applyNumberFormat="1" applyFont="1" applyBorder="1" applyAlignment="1" applyProtection="1">
      <alignment vertical="center" wrapText="1"/>
      <protection locked="0"/>
    </xf>
    <xf numFmtId="167" fontId="20" fillId="0" borderId="38" xfId="86" applyNumberFormat="1" applyFont="1" applyBorder="1" applyAlignment="1" applyProtection="1">
      <alignment vertical="center" wrapText="1"/>
      <protection locked="0"/>
    </xf>
    <xf numFmtId="166" fontId="6" fillId="0" borderId="39" xfId="54" applyNumberFormat="1" applyFont="1" applyBorder="1" applyAlignment="1" applyProtection="1">
      <alignment horizontal="right" vertical="center" wrapText="1"/>
      <protection locked="0"/>
    </xf>
    <xf numFmtId="166" fontId="6" fillId="0" borderId="40" xfId="54" applyNumberFormat="1" applyFont="1" applyBorder="1" applyAlignment="1" applyProtection="1">
      <alignment horizontal="right" vertical="center" wrapText="1"/>
      <protection locked="0"/>
    </xf>
    <xf numFmtId="166" fontId="6" fillId="0" borderId="41" xfId="54" applyNumberFormat="1" applyFont="1" applyBorder="1" applyAlignment="1" applyProtection="1">
      <alignment horizontal="right" vertical="center" wrapText="1"/>
      <protection locked="0"/>
    </xf>
    <xf numFmtId="166" fontId="17" fillId="0" borderId="23" xfId="54" applyNumberFormat="1" applyFont="1" applyBorder="1" applyAlignment="1" applyProtection="1">
      <alignment horizontal="right" vertical="center" wrapText="1"/>
      <protection locked="0"/>
    </xf>
    <xf numFmtId="167" fontId="19" fillId="0" borderId="16" xfId="80" applyNumberFormat="1" applyFont="1" applyBorder="1" applyAlignment="1"/>
    <xf numFmtId="167" fontId="25" fillId="0" borderId="16" xfId="86" applyNumberFormat="1" applyFont="1" applyBorder="1" applyAlignment="1" applyProtection="1">
      <alignment vertical="center" wrapText="1"/>
      <protection locked="0"/>
    </xf>
    <xf numFmtId="167" fontId="19" fillId="0" borderId="33" xfId="86" applyNumberFormat="1" applyFont="1" applyBorder="1" applyAlignment="1" applyProtection="1">
      <alignment vertical="center" wrapText="1"/>
      <protection locked="0"/>
    </xf>
    <xf numFmtId="166" fontId="26" fillId="0" borderId="34" xfId="54" applyNumberFormat="1" applyFont="1" applyBorder="1" applyAlignment="1" applyProtection="1">
      <alignment horizontal="right" vertical="center" wrapText="1"/>
      <protection locked="0"/>
    </xf>
    <xf numFmtId="0" fontId="26" fillId="0" borderId="35" xfId="86" applyFont="1" applyBorder="1" applyAlignment="1" applyProtection="1">
      <alignment horizontal="right" vertical="center" wrapText="1"/>
      <protection locked="0"/>
    </xf>
    <xf numFmtId="0" fontId="25" fillId="0" borderId="35" xfId="86" applyFont="1" applyBorder="1" applyAlignment="1" applyProtection="1">
      <alignment horizontal="right" vertical="center" wrapText="1"/>
      <protection locked="0"/>
    </xf>
    <xf numFmtId="0" fontId="6" fillId="0" borderId="44" xfId="86" applyFont="1" applyBorder="1" applyAlignment="1" applyProtection="1">
      <alignment horizontal="center" vertical="center" wrapText="1"/>
      <protection locked="0"/>
    </xf>
    <xf numFmtId="0" fontId="20" fillId="0" borderId="14" xfId="80" applyFont="1" applyBorder="1"/>
    <xf numFmtId="167" fontId="19" fillId="0" borderId="14" xfId="80" applyNumberFormat="1" applyFont="1" applyBorder="1" applyAlignment="1"/>
    <xf numFmtId="167" fontId="25" fillId="0" borderId="14" xfId="86" applyNumberFormat="1" applyFont="1" applyBorder="1" applyAlignment="1" applyProtection="1">
      <alignment vertical="center" wrapText="1"/>
      <protection locked="0"/>
    </xf>
    <xf numFmtId="167" fontId="19" fillId="0" borderId="45" xfId="86" applyNumberFormat="1" applyFont="1" applyBorder="1" applyAlignment="1" applyProtection="1">
      <alignment vertical="center" wrapText="1"/>
      <protection locked="0"/>
    </xf>
    <xf numFmtId="166" fontId="26" fillId="0" borderId="39" xfId="54" applyNumberFormat="1" applyFont="1" applyBorder="1" applyAlignment="1" applyProtection="1">
      <alignment horizontal="right" vertical="center" wrapText="1"/>
      <protection locked="0"/>
    </xf>
    <xf numFmtId="0" fontId="26" fillId="0" borderId="40" xfId="86" applyFont="1" applyBorder="1" applyAlignment="1" applyProtection="1">
      <alignment horizontal="right" vertical="center" wrapText="1"/>
      <protection locked="0"/>
    </xf>
    <xf numFmtId="0" fontId="26" fillId="0" borderId="39" xfId="86" applyFont="1" applyBorder="1" applyAlignment="1" applyProtection="1">
      <alignment horizontal="right" vertical="center" wrapText="1"/>
      <protection locked="0"/>
    </xf>
    <xf numFmtId="0" fontId="25" fillId="0" borderId="40" xfId="86" applyFont="1" applyBorder="1" applyAlignment="1" applyProtection="1">
      <alignment horizontal="right" vertical="center" wrapText="1"/>
      <protection locked="0"/>
    </xf>
    <xf numFmtId="166" fontId="6" fillId="0" borderId="46" xfId="54" applyNumberFormat="1" applyFont="1" applyBorder="1" applyAlignment="1" applyProtection="1">
      <alignment horizontal="right" vertical="center" wrapText="1"/>
      <protection locked="0"/>
    </xf>
    <xf numFmtId="0" fontId="6" fillId="0" borderId="42" xfId="86" applyFont="1" applyBorder="1" applyAlignment="1" applyProtection="1">
      <alignment horizontal="center" vertical="center" wrapText="1"/>
      <protection locked="0"/>
    </xf>
    <xf numFmtId="0" fontId="24" fillId="0" borderId="47" xfId="80" applyFont="1" applyBorder="1"/>
    <xf numFmtId="167" fontId="20" fillId="0" borderId="48" xfId="80" applyNumberFormat="1" applyFont="1" applyBorder="1" applyAlignment="1"/>
    <xf numFmtId="167" fontId="6" fillId="0" borderId="48" xfId="86" applyNumberFormat="1" applyFont="1" applyBorder="1" applyAlignment="1" applyProtection="1">
      <alignment vertical="center" wrapText="1"/>
      <protection locked="0"/>
    </xf>
    <xf numFmtId="167" fontId="20" fillId="0" borderId="49" xfId="86" applyNumberFormat="1" applyFont="1" applyBorder="1" applyAlignment="1" applyProtection="1">
      <alignment vertical="center" wrapText="1"/>
      <protection locked="0"/>
    </xf>
    <xf numFmtId="166" fontId="6" fillId="0" borderId="50" xfId="54" applyNumberFormat="1" applyFont="1" applyBorder="1" applyAlignment="1" applyProtection="1">
      <alignment horizontal="right" vertical="center" wrapText="1"/>
      <protection locked="0"/>
    </xf>
    <xf numFmtId="0" fontId="6" fillId="0" borderId="51" xfId="86" applyFont="1" applyBorder="1" applyAlignment="1" applyProtection="1">
      <alignment horizontal="right" vertical="center" wrapText="1"/>
      <protection locked="0"/>
    </xf>
    <xf numFmtId="0" fontId="6" fillId="0" borderId="43" xfId="86" applyFont="1" applyBorder="1" applyAlignment="1" applyProtection="1">
      <alignment horizontal="right" vertical="center" wrapText="1"/>
      <protection locked="0"/>
    </xf>
    <xf numFmtId="0" fontId="27" fillId="0" borderId="16" xfId="80" applyFont="1" applyBorder="1"/>
    <xf numFmtId="0" fontId="21" fillId="0" borderId="34" xfId="86" applyFont="1" applyBorder="1" applyAlignment="1" applyProtection="1">
      <alignment horizontal="right" vertical="center" wrapText="1"/>
      <protection locked="0"/>
    </xf>
    <xf numFmtId="0" fontId="21" fillId="0" borderId="35" xfId="86" applyFont="1" applyBorder="1" applyAlignment="1" applyProtection="1">
      <alignment horizontal="right" vertical="center" wrapText="1"/>
      <protection locked="0"/>
    </xf>
    <xf numFmtId="167" fontId="17" fillId="0" borderId="16" xfId="86" applyNumberFormat="1" applyFont="1" applyBorder="1" applyAlignment="1" applyProtection="1">
      <alignment vertical="center" wrapText="1"/>
      <protection locked="0"/>
    </xf>
    <xf numFmtId="0" fontId="20" fillId="0" borderId="34" xfId="86" applyFont="1" applyBorder="1" applyAlignment="1" applyProtection="1">
      <alignment horizontal="right" vertical="center" wrapText="1"/>
      <protection locked="0"/>
    </xf>
    <xf numFmtId="0" fontId="20" fillId="0" borderId="35" xfId="86" applyFont="1" applyBorder="1" applyAlignment="1" applyProtection="1">
      <alignment horizontal="right" vertical="center" wrapText="1"/>
      <protection locked="0"/>
    </xf>
    <xf numFmtId="0" fontId="21" fillId="0" borderId="39" xfId="86" applyFont="1" applyBorder="1" applyAlignment="1" applyProtection="1">
      <alignment horizontal="right" vertical="center" wrapText="1"/>
      <protection locked="0"/>
    </xf>
    <xf numFmtId="0" fontId="21" fillId="0" borderId="40" xfId="86" applyFont="1" applyBorder="1" applyAlignment="1" applyProtection="1">
      <alignment horizontal="right" vertical="center" wrapText="1"/>
      <protection locked="0"/>
    </xf>
    <xf numFmtId="0" fontId="17" fillId="0" borderId="22" xfId="86" applyFont="1" applyBorder="1" applyAlignment="1" applyProtection="1">
      <alignment horizontal="right" vertical="center" wrapText="1"/>
      <protection locked="0"/>
    </xf>
    <xf numFmtId="0" fontId="23" fillId="0" borderId="43" xfId="86" applyFont="1" applyBorder="1" applyAlignment="1" applyProtection="1">
      <alignment horizontal="right" vertical="center" wrapText="1"/>
      <protection locked="0"/>
    </xf>
    <xf numFmtId="0" fontId="20" fillId="0" borderId="28" xfId="80" applyFont="1" applyBorder="1"/>
    <xf numFmtId="167" fontId="20" fillId="0" borderId="29" xfId="86" applyNumberFormat="1" applyFont="1" applyBorder="1" applyAlignment="1" applyProtection="1">
      <alignment vertical="center" wrapText="1"/>
      <protection locked="0"/>
    </xf>
    <xf numFmtId="0" fontId="21" fillId="0" borderId="30" xfId="86" applyFont="1" applyBorder="1" applyAlignment="1" applyProtection="1">
      <alignment horizontal="right" vertical="center" wrapText="1"/>
      <protection locked="0"/>
    </xf>
    <xf numFmtId="0" fontId="21" fillId="0" borderId="31" xfId="86" applyFont="1" applyBorder="1" applyAlignment="1" applyProtection="1">
      <alignment horizontal="right" vertical="center" wrapText="1"/>
      <protection locked="0"/>
    </xf>
    <xf numFmtId="166" fontId="21" fillId="0" borderId="35" xfId="54" applyNumberFormat="1" applyFont="1" applyBorder="1" applyAlignment="1" applyProtection="1">
      <alignment horizontal="right" vertical="center" wrapText="1"/>
      <protection locked="0"/>
    </xf>
    <xf numFmtId="0" fontId="21" fillId="0" borderId="34" xfId="86" applyFont="1" applyBorder="1" applyAlignment="1" applyProtection="1">
      <alignment vertical="center" wrapText="1"/>
      <protection locked="0"/>
    </xf>
    <xf numFmtId="0" fontId="20" fillId="0" borderId="35" xfId="86" applyFont="1" applyBorder="1" applyAlignment="1" applyProtection="1">
      <alignment vertical="center" wrapText="1"/>
      <protection locked="0"/>
    </xf>
    <xf numFmtId="0" fontId="17" fillId="0" borderId="36" xfId="86" applyFont="1" applyBorder="1" applyAlignment="1" applyProtection="1">
      <alignment horizontal="center" vertical="center" wrapText="1"/>
      <protection locked="0"/>
    </xf>
    <xf numFmtId="0" fontId="22" fillId="0" borderId="37" xfId="80" applyFont="1" applyBorder="1"/>
    <xf numFmtId="167" fontId="22" fillId="0" borderId="37" xfId="80" applyNumberFormat="1" applyFont="1" applyBorder="1" applyAlignment="1"/>
    <xf numFmtId="167" fontId="22" fillId="0" borderId="38" xfId="80" applyNumberFormat="1" applyFont="1" applyBorder="1" applyAlignment="1"/>
    <xf numFmtId="0" fontId="17" fillId="0" borderId="39" xfId="86" applyFont="1" applyBorder="1" applyAlignment="1" applyProtection="1">
      <alignment vertical="center" wrapText="1"/>
      <protection locked="0"/>
    </xf>
    <xf numFmtId="166" fontId="17" fillId="0" borderId="40" xfId="54" applyNumberFormat="1" applyFont="1" applyBorder="1" applyAlignment="1" applyProtection="1">
      <alignment horizontal="right" vertical="center" wrapText="1"/>
      <protection locked="0"/>
    </xf>
    <xf numFmtId="166" fontId="17" fillId="0" borderId="41" xfId="54" applyNumberFormat="1" applyFont="1" applyBorder="1" applyAlignment="1" applyProtection="1">
      <alignment horizontal="right" vertical="center" wrapText="1"/>
      <protection locked="0"/>
    </xf>
    <xf numFmtId="0" fontId="17" fillId="0" borderId="40" xfId="86" applyFont="1" applyBorder="1" applyAlignment="1" applyProtection="1">
      <alignment vertical="center" wrapText="1"/>
      <protection locked="0"/>
    </xf>
    <xf numFmtId="0" fontId="17" fillId="0" borderId="22" xfId="86" applyFont="1" applyBorder="1" applyAlignment="1" applyProtection="1">
      <alignment vertical="center" wrapText="1"/>
      <protection locked="0"/>
    </xf>
    <xf numFmtId="0" fontId="17" fillId="0" borderId="23" xfId="86" applyFont="1" applyBorder="1" applyAlignment="1" applyProtection="1">
      <alignment vertical="center" wrapText="1"/>
      <protection locked="0"/>
    </xf>
    <xf numFmtId="167" fontId="22" fillId="0" borderId="28" xfId="80" applyNumberFormat="1" applyFont="1" applyBorder="1" applyAlignment="1"/>
    <xf numFmtId="167" fontId="22" fillId="0" borderId="28" xfId="86" applyNumberFormat="1" applyFont="1" applyBorder="1" applyAlignment="1" applyProtection="1">
      <alignment vertical="center" wrapText="1"/>
      <protection locked="0"/>
    </xf>
    <xf numFmtId="167" fontId="20" fillId="0" borderId="16" xfId="86" applyNumberFormat="1" applyFont="1" applyBorder="1" applyAlignment="1" applyProtection="1">
      <alignment vertical="center" wrapText="1"/>
      <protection locked="0"/>
    </xf>
    <xf numFmtId="167" fontId="24" fillId="0" borderId="16" xfId="86" applyNumberFormat="1" applyFont="1" applyBorder="1" applyAlignment="1" applyProtection="1">
      <alignment vertical="center" wrapText="1"/>
      <protection locked="0"/>
    </xf>
    <xf numFmtId="166" fontId="17" fillId="0" borderId="52" xfId="54" applyNumberFormat="1" applyFont="1" applyBorder="1" applyAlignment="1" applyProtection="1">
      <alignment horizontal="right" vertical="center" wrapText="1"/>
      <protection locked="0"/>
    </xf>
    <xf numFmtId="0" fontId="17" fillId="0" borderId="40" xfId="86" applyFont="1" applyBorder="1" applyAlignment="1" applyProtection="1">
      <alignment horizontal="right" vertical="center" wrapText="1"/>
      <protection locked="0"/>
    </xf>
    <xf numFmtId="0" fontId="28" fillId="0" borderId="20" xfId="86" applyFont="1" applyBorder="1" applyAlignment="1" applyProtection="1">
      <alignment vertical="center" wrapText="1"/>
      <protection locked="0"/>
    </xf>
    <xf numFmtId="167" fontId="22" fillId="0" borderId="20" xfId="80" applyNumberFormat="1" applyFont="1" applyBorder="1" applyAlignment="1"/>
    <xf numFmtId="167" fontId="22" fillId="0" borderId="53" xfId="54" applyNumberFormat="1" applyFont="1" applyBorder="1" applyAlignment="1"/>
    <xf numFmtId="166" fontId="23" fillId="0" borderId="22" xfId="54" applyNumberFormat="1" applyFont="1" applyBorder="1" applyAlignment="1" applyProtection="1">
      <alignment horizontal="right" vertical="center" wrapText="1"/>
      <protection locked="0"/>
    </xf>
    <xf numFmtId="0" fontId="6" fillId="0" borderId="28" xfId="86" applyBorder="1" applyAlignment="1" applyProtection="1">
      <alignment vertical="center" wrapText="1"/>
      <protection locked="0"/>
    </xf>
    <xf numFmtId="167" fontId="20" fillId="0" borderId="29" xfId="80" applyNumberFormat="1" applyFont="1" applyBorder="1" applyAlignment="1"/>
    <xf numFmtId="166" fontId="21" fillId="0" borderId="54" xfId="54" applyNumberFormat="1" applyFont="1" applyBorder="1" applyAlignment="1" applyProtection="1">
      <alignment horizontal="right" vertical="center" wrapText="1"/>
      <protection locked="0"/>
    </xf>
    <xf numFmtId="166" fontId="6" fillId="0" borderId="55" xfId="54" applyNumberFormat="1" applyFont="1" applyBorder="1" applyAlignment="1" applyProtection="1">
      <alignment horizontal="right" vertical="center" wrapText="1"/>
      <protection locked="0"/>
    </xf>
    <xf numFmtId="0" fontId="29" fillId="0" borderId="20" xfId="86" applyFont="1" applyBorder="1" applyAlignment="1">
      <alignment vertical="center" wrapText="1"/>
    </xf>
    <xf numFmtId="167" fontId="30" fillId="0" borderId="20" xfId="86" applyNumberFormat="1" applyFont="1" applyBorder="1" applyAlignment="1">
      <alignment vertical="center" wrapText="1"/>
    </xf>
    <xf numFmtId="167" fontId="30" fillId="0" borderId="21" xfId="86" applyNumberFormat="1" applyFont="1" applyBorder="1" applyAlignment="1">
      <alignment vertical="center" wrapText="1"/>
    </xf>
    <xf numFmtId="166" fontId="29" fillId="0" borderId="23" xfId="54" applyNumberFormat="1" applyFont="1" applyBorder="1" applyAlignment="1" applyProtection="1">
      <alignment horizontal="right" vertical="center" wrapText="1"/>
      <protection locked="0"/>
    </xf>
    <xf numFmtId="166" fontId="31" fillId="0" borderId="43" xfId="54" applyNumberFormat="1" applyFont="1" applyBorder="1" applyAlignment="1" applyProtection="1">
      <alignment horizontal="right" vertical="center" wrapText="1"/>
      <protection locked="0"/>
    </xf>
    <xf numFmtId="0" fontId="29" fillId="0" borderId="23" xfId="86" applyFont="1" applyBorder="1" applyAlignment="1" applyProtection="1">
      <alignment horizontal="right" vertical="center" wrapText="1"/>
      <protection locked="0"/>
    </xf>
    <xf numFmtId="0" fontId="17" fillId="0" borderId="0" xfId="86" applyFont="1" applyBorder="1" applyAlignment="1" applyProtection="1">
      <alignment horizontal="center" vertical="center" wrapText="1"/>
      <protection locked="0"/>
    </xf>
    <xf numFmtId="0" fontId="28" fillId="0" borderId="0" xfId="86" applyFont="1" applyAlignment="1" applyProtection="1">
      <alignment horizontal="center" vertical="center" wrapText="1"/>
      <protection locked="0"/>
    </xf>
    <xf numFmtId="0" fontId="21" fillId="0" borderId="0" xfId="86" applyFont="1" applyAlignment="1" applyProtection="1">
      <alignment horizontal="center" vertical="center" wrapText="1"/>
      <protection locked="0"/>
    </xf>
    <xf numFmtId="0" fontId="17" fillId="0" borderId="56" xfId="86" applyFont="1" applyBorder="1" applyAlignment="1" applyProtection="1">
      <alignment horizontal="center" vertical="center" wrapText="1"/>
      <protection locked="0"/>
    </xf>
    <xf numFmtId="0" fontId="17" fillId="0" borderId="43" xfId="86" applyFont="1" applyBorder="1" applyAlignment="1" applyProtection="1">
      <alignment horizontal="center" vertical="center" wrapText="1"/>
      <protection locked="0"/>
    </xf>
    <xf numFmtId="0" fontId="17" fillId="0" borderId="57" xfId="86" applyFont="1" applyBorder="1" applyAlignment="1" applyProtection="1">
      <alignment horizontal="center" vertical="center" wrapText="1"/>
      <protection locked="0"/>
    </xf>
    <xf numFmtId="0" fontId="17" fillId="0" borderId="25" xfId="86" applyFont="1" applyBorder="1" applyAlignment="1" applyProtection="1">
      <alignment vertical="center" wrapText="1"/>
      <protection locked="0"/>
    </xf>
    <xf numFmtId="167" fontId="17" fillId="0" borderId="25" xfId="86" applyNumberFormat="1" applyFont="1" applyBorder="1" applyAlignment="1" applyProtection="1">
      <alignment vertical="center" wrapText="1"/>
    </xf>
    <xf numFmtId="167" fontId="22" fillId="0" borderId="26" xfId="86" applyNumberFormat="1" applyFont="1" applyBorder="1" applyAlignment="1" applyProtection="1">
      <alignment vertical="center" wrapText="1"/>
    </xf>
    <xf numFmtId="0" fontId="17" fillId="0" borderId="0" xfId="86" applyFont="1" applyAlignment="1" applyProtection="1">
      <alignment vertical="center" wrapText="1"/>
      <protection locked="0"/>
    </xf>
    <xf numFmtId="0" fontId="6" fillId="0" borderId="58" xfId="86" applyBorder="1" applyAlignment="1" applyProtection="1">
      <alignment horizontal="center" vertical="center" wrapText="1"/>
      <protection locked="0"/>
    </xf>
    <xf numFmtId="0" fontId="6" fillId="0" borderId="28" xfId="86" applyBorder="1" applyAlignment="1" applyProtection="1">
      <alignment horizontal="left" vertical="center" wrapText="1"/>
      <protection locked="0"/>
    </xf>
    <xf numFmtId="167" fontId="21" fillId="0" borderId="28" xfId="86" applyNumberFormat="1" applyFont="1" applyBorder="1" applyAlignment="1" applyProtection="1">
      <alignment vertical="center" wrapText="1"/>
      <protection locked="0"/>
    </xf>
    <xf numFmtId="166" fontId="6" fillId="0" borderId="30" xfId="54" applyNumberFormat="1" applyFont="1" applyBorder="1" applyAlignment="1" applyProtection="1">
      <alignment horizontal="right" vertical="center" wrapText="1"/>
      <protection locked="0"/>
    </xf>
    <xf numFmtId="167" fontId="20" fillId="0" borderId="55" xfId="86" applyNumberFormat="1" applyFont="1" applyBorder="1" applyAlignment="1" applyProtection="1">
      <alignment vertical="center" wrapText="1"/>
      <protection locked="0"/>
    </xf>
    <xf numFmtId="0" fontId="6" fillId="0" borderId="0" xfId="86" applyAlignment="1" applyProtection="1">
      <alignment vertical="center" wrapText="1"/>
      <protection locked="0"/>
    </xf>
    <xf numFmtId="0" fontId="6" fillId="0" borderId="32" xfId="86" applyBorder="1" applyAlignment="1" applyProtection="1">
      <alignment horizontal="center" vertical="center" wrapText="1"/>
      <protection locked="0"/>
    </xf>
    <xf numFmtId="0" fontId="6" fillId="0" borderId="16" xfId="86" applyBorder="1" applyAlignment="1" applyProtection="1">
      <alignment horizontal="left" vertical="center" wrapText="1"/>
      <protection locked="0"/>
    </xf>
    <xf numFmtId="0" fontId="6" fillId="0" borderId="35" xfId="86" applyBorder="1" applyAlignment="1" applyProtection="1">
      <alignment vertical="center" wrapText="1"/>
      <protection locked="0"/>
    </xf>
    <xf numFmtId="0" fontId="6" fillId="0" borderId="14" xfId="86" applyBorder="1" applyAlignment="1" applyProtection="1">
      <alignment horizontal="left" vertical="center" wrapText="1"/>
      <protection locked="0"/>
    </xf>
    <xf numFmtId="167" fontId="21" fillId="0" borderId="14" xfId="86" applyNumberFormat="1" applyFont="1" applyBorder="1" applyAlignment="1" applyProtection="1">
      <alignment vertical="center" wrapText="1"/>
      <protection locked="0"/>
    </xf>
    <xf numFmtId="167" fontId="20" fillId="0" borderId="45" xfId="86" applyNumberFormat="1" applyFont="1" applyBorder="1" applyAlignment="1" applyProtection="1">
      <alignment vertical="center" wrapText="1"/>
      <protection locked="0"/>
    </xf>
    <xf numFmtId="0" fontId="6" fillId="0" borderId="59" xfId="86" applyBorder="1" applyAlignment="1" applyProtection="1">
      <alignment horizontal="left" vertical="center" wrapText="1"/>
      <protection locked="0"/>
    </xf>
    <xf numFmtId="0" fontId="6" fillId="0" borderId="34" xfId="86" applyBorder="1" applyAlignment="1" applyProtection="1">
      <alignment vertical="center" wrapText="1"/>
      <protection locked="0"/>
    </xf>
    <xf numFmtId="0" fontId="6" fillId="0" borderId="44" xfId="86" applyBorder="1" applyAlignment="1" applyProtection="1">
      <alignment horizontal="center" vertical="center" wrapText="1"/>
      <protection locked="0"/>
    </xf>
    <xf numFmtId="0" fontId="6" fillId="0" borderId="0" xfId="86" applyBorder="1" applyAlignment="1" applyProtection="1">
      <alignment horizontal="left" vertical="center" wrapText="1"/>
      <protection locked="0"/>
    </xf>
    <xf numFmtId="0" fontId="6" fillId="0" borderId="39" xfId="86" applyBorder="1" applyAlignment="1" applyProtection="1">
      <alignment vertical="center" wrapText="1"/>
      <protection locked="0"/>
    </xf>
    <xf numFmtId="0" fontId="6" fillId="0" borderId="40" xfId="86" applyBorder="1" applyAlignment="1" applyProtection="1">
      <alignment vertical="center" wrapText="1"/>
      <protection locked="0"/>
    </xf>
    <xf numFmtId="0" fontId="17" fillId="0" borderId="20" xfId="86" applyFont="1" applyBorder="1" applyAlignment="1" applyProtection="1">
      <alignment vertical="center" wrapText="1"/>
      <protection locked="0"/>
    </xf>
    <xf numFmtId="167" fontId="17" fillId="0" borderId="20" xfId="86" applyNumberFormat="1" applyFont="1" applyBorder="1" applyAlignment="1" applyProtection="1">
      <alignment vertical="center" wrapText="1"/>
    </xf>
    <xf numFmtId="167" fontId="22" fillId="0" borderId="21" xfId="86" applyNumberFormat="1" applyFont="1" applyBorder="1" applyAlignment="1" applyProtection="1">
      <alignment vertical="center" wrapText="1"/>
    </xf>
    <xf numFmtId="167" fontId="22" fillId="0" borderId="23" xfId="86" applyNumberFormat="1" applyFont="1" applyBorder="1" applyAlignment="1" applyProtection="1">
      <alignment vertical="center" wrapText="1"/>
    </xf>
    <xf numFmtId="0" fontId="6" fillId="0" borderId="27" xfId="86" applyBorder="1" applyAlignment="1" applyProtection="1">
      <alignment horizontal="center" vertical="center" wrapText="1"/>
      <protection locked="0"/>
    </xf>
    <xf numFmtId="0" fontId="6" fillId="0" borderId="18" xfId="86" applyBorder="1" applyAlignment="1" applyProtection="1">
      <alignment vertical="center" wrapText="1"/>
      <protection locked="0"/>
    </xf>
    <xf numFmtId="167" fontId="21" fillId="0" borderId="18" xfId="86" applyNumberFormat="1" applyFont="1" applyBorder="1" applyAlignment="1" applyProtection="1">
      <alignment vertical="center" wrapText="1"/>
      <protection locked="0"/>
    </xf>
    <xf numFmtId="167" fontId="20" fillId="0" borderId="60" xfId="86" applyNumberFormat="1" applyFont="1" applyBorder="1" applyAlignment="1" applyProtection="1">
      <alignment vertical="center" wrapText="1"/>
      <protection locked="0"/>
    </xf>
    <xf numFmtId="0" fontId="6" fillId="0" borderId="31" xfId="86" applyBorder="1" applyAlignment="1" applyProtection="1">
      <alignment vertical="center" wrapText="1"/>
      <protection locked="0"/>
    </xf>
    <xf numFmtId="0" fontId="6" fillId="0" borderId="16" xfId="86" applyFont="1" applyBorder="1" applyAlignment="1" applyProtection="1">
      <alignment vertical="center" wrapText="1"/>
      <protection locked="0"/>
    </xf>
    <xf numFmtId="167" fontId="20" fillId="0" borderId="46" xfId="86" applyNumberFormat="1" applyFont="1" applyBorder="1" applyAlignment="1" applyProtection="1">
      <alignment vertical="center" wrapText="1"/>
      <protection locked="0"/>
    </xf>
    <xf numFmtId="167" fontId="20" fillId="0" borderId="59" xfId="86" applyNumberFormat="1" applyFont="1" applyBorder="1" applyAlignment="1" applyProtection="1">
      <alignment vertical="center" wrapText="1"/>
      <protection locked="0"/>
    </xf>
    <xf numFmtId="0" fontId="6" fillId="0" borderId="16" xfId="86" applyBorder="1" applyAlignment="1" applyProtection="1">
      <alignment vertical="center" wrapText="1"/>
      <protection locked="0"/>
    </xf>
    <xf numFmtId="0" fontId="6" fillId="0" borderId="14" xfId="86" applyFont="1" applyBorder="1" applyAlignment="1" applyProtection="1">
      <alignment vertical="center" wrapText="1"/>
      <protection locked="0"/>
    </xf>
    <xf numFmtId="0" fontId="6" fillId="0" borderId="14" xfId="86" applyBorder="1" applyAlignment="1" applyProtection="1">
      <alignment vertical="center" wrapText="1"/>
      <protection locked="0"/>
    </xf>
    <xf numFmtId="167" fontId="22" fillId="0" borderId="53" xfId="86" applyNumberFormat="1" applyFont="1" applyBorder="1" applyAlignment="1" applyProtection="1">
      <alignment vertical="center" wrapText="1"/>
    </xf>
    <xf numFmtId="166" fontId="6" fillId="0" borderId="30" xfId="86" applyNumberFormat="1" applyFont="1" applyBorder="1" applyAlignment="1" applyProtection="1">
      <alignment horizontal="right" vertical="center" wrapText="1"/>
      <protection locked="0"/>
    </xf>
    <xf numFmtId="166" fontId="6" fillId="0" borderId="34" xfId="86" applyNumberFormat="1" applyFont="1" applyBorder="1" applyAlignment="1" applyProtection="1">
      <alignment horizontal="right" vertical="center" wrapText="1"/>
      <protection locked="0"/>
    </xf>
    <xf numFmtId="167" fontId="17" fillId="0" borderId="20" xfId="86" applyNumberFormat="1" applyFont="1" applyBorder="1" applyAlignment="1" applyProtection="1">
      <alignment vertical="center" wrapText="1"/>
      <protection locked="0"/>
    </xf>
    <xf numFmtId="167" fontId="22" fillId="0" borderId="21" xfId="86" applyNumberFormat="1" applyFont="1" applyBorder="1" applyAlignment="1" applyProtection="1">
      <alignment vertical="center" wrapText="1"/>
      <protection locked="0"/>
    </xf>
    <xf numFmtId="167" fontId="22" fillId="0" borderId="22" xfId="86" applyNumberFormat="1" applyFont="1" applyBorder="1" applyAlignment="1" applyProtection="1">
      <alignment vertical="center" wrapText="1"/>
    </xf>
    <xf numFmtId="0" fontId="6" fillId="0" borderId="18" xfId="86" applyFont="1" applyBorder="1" applyAlignment="1" applyProtection="1">
      <alignment vertical="center" wrapText="1"/>
      <protection locked="0"/>
    </xf>
    <xf numFmtId="0" fontId="6" fillId="0" borderId="30" xfId="86" applyBorder="1" applyAlignment="1" applyProtection="1">
      <alignment vertical="center" wrapText="1"/>
      <protection locked="0"/>
    </xf>
    <xf numFmtId="0" fontId="32" fillId="0" borderId="19" xfId="86" applyFont="1" applyBorder="1" applyAlignment="1" applyProtection="1">
      <alignment horizontal="center" vertical="center" wrapText="1"/>
      <protection locked="0"/>
    </xf>
    <xf numFmtId="0" fontId="32" fillId="0" borderId="20" xfId="86" applyFont="1" applyBorder="1" applyAlignment="1" applyProtection="1">
      <alignment vertical="center" wrapText="1"/>
      <protection locked="0"/>
    </xf>
    <xf numFmtId="167" fontId="32" fillId="0" borderId="20" xfId="86" applyNumberFormat="1" applyFont="1" applyBorder="1" applyAlignment="1" applyProtection="1">
      <alignment vertical="center" wrapText="1"/>
    </xf>
    <xf numFmtId="167" fontId="33" fillId="0" borderId="21" xfId="86" applyNumberFormat="1" applyFont="1" applyBorder="1" applyAlignment="1" applyProtection="1">
      <alignment vertical="center" wrapText="1"/>
    </xf>
    <xf numFmtId="0" fontId="32" fillId="0" borderId="23" xfId="86" applyFont="1" applyBorder="1" applyAlignment="1" applyProtection="1">
      <alignment vertical="center" wrapText="1"/>
      <protection locked="0"/>
    </xf>
    <xf numFmtId="0" fontId="32" fillId="0" borderId="0" xfId="86" applyFont="1" applyAlignment="1" applyProtection="1">
      <alignment vertical="center" wrapText="1"/>
      <protection locked="0"/>
    </xf>
    <xf numFmtId="0" fontId="29" fillId="0" borderId="19" xfId="86" applyFont="1" applyBorder="1" applyAlignment="1" applyProtection="1">
      <alignment horizontal="center" vertical="center" wrapText="1"/>
      <protection locked="0"/>
    </xf>
    <xf numFmtId="0" fontId="29" fillId="0" borderId="20" xfId="86" applyFont="1" applyBorder="1" applyAlignment="1" applyProtection="1">
      <alignment vertical="center" wrapText="1"/>
      <protection locked="0"/>
    </xf>
    <xf numFmtId="167" fontId="29" fillId="0" borderId="20" xfId="86" applyNumberFormat="1" applyFont="1" applyBorder="1" applyAlignment="1" applyProtection="1">
      <alignment vertical="center" wrapText="1"/>
    </xf>
    <xf numFmtId="167" fontId="30" fillId="0" borderId="21" xfId="86" applyNumberFormat="1" applyFont="1" applyBorder="1" applyAlignment="1" applyProtection="1">
      <alignment vertical="center" wrapText="1"/>
    </xf>
    <xf numFmtId="0" fontId="29" fillId="0" borderId="23" xfId="86" applyFont="1" applyBorder="1" applyAlignment="1" applyProtection="1">
      <alignment vertical="center" wrapText="1"/>
      <protection locked="0"/>
    </xf>
    <xf numFmtId="0" fontId="6" fillId="0" borderId="0" xfId="86" applyAlignment="1" applyProtection="1">
      <alignment horizontal="center" vertical="center" wrapText="1"/>
      <protection locked="0"/>
    </xf>
    <xf numFmtId="167" fontId="34" fillId="0" borderId="0" xfId="86" applyNumberFormat="1" applyFont="1" applyAlignment="1">
      <alignment vertical="center" wrapText="1"/>
    </xf>
    <xf numFmtId="167" fontId="35" fillId="0" borderId="0" xfId="86" applyNumberFormat="1" applyFont="1" applyAlignment="1">
      <alignment horizontal="right" vertical="center"/>
    </xf>
    <xf numFmtId="167" fontId="36" fillId="0" borderId="0" xfId="86" applyNumberFormat="1" applyFont="1" applyAlignment="1">
      <alignment vertical="center" wrapText="1"/>
    </xf>
    <xf numFmtId="0" fontId="29" fillId="0" borderId="55" xfId="86" applyFont="1" applyBorder="1" applyAlignment="1">
      <alignment vertical="center"/>
    </xf>
    <xf numFmtId="0" fontId="29" fillId="0" borderId="61" xfId="86" applyFont="1" applyBorder="1" applyAlignment="1">
      <alignment vertical="center"/>
    </xf>
    <xf numFmtId="0" fontId="29" fillId="0" borderId="28" xfId="86" applyFont="1" applyBorder="1" applyAlignment="1">
      <alignment vertical="center"/>
    </xf>
    <xf numFmtId="0" fontId="29" fillId="0" borderId="29" xfId="86" quotePrefix="1" applyFont="1" applyBorder="1" applyAlignment="1">
      <alignment horizontal="right" vertical="center"/>
    </xf>
    <xf numFmtId="0" fontId="29" fillId="0" borderId="0" xfId="86" applyFont="1" applyAlignment="1">
      <alignment vertical="center"/>
    </xf>
    <xf numFmtId="0" fontId="29" fillId="0" borderId="52" xfId="86" applyFont="1" applyBorder="1" applyAlignment="1">
      <alignment vertical="center"/>
    </xf>
    <xf numFmtId="0" fontId="29" fillId="0" borderId="62" xfId="86" applyFont="1" applyBorder="1" applyAlignment="1">
      <alignment vertical="center"/>
    </xf>
    <xf numFmtId="0" fontId="29" fillId="0" borderId="37" xfId="86" applyFont="1" applyBorder="1" applyAlignment="1" applyProtection="1">
      <alignment horizontal="left" vertical="center"/>
    </xf>
    <xf numFmtId="0" fontId="29" fillId="0" borderId="63" xfId="86" applyFont="1" applyBorder="1" applyAlignment="1">
      <alignment horizontal="center" vertical="center"/>
    </xf>
    <xf numFmtId="0" fontId="17" fillId="0" borderId="0" xfId="86" applyFont="1" applyAlignment="1">
      <alignment vertical="center"/>
    </xf>
    <xf numFmtId="0" fontId="37" fillId="0" borderId="0" xfId="86" applyFont="1" applyAlignment="1">
      <alignment horizontal="right"/>
    </xf>
    <xf numFmtId="0" fontId="17" fillId="0" borderId="55" xfId="86" applyFont="1" applyBorder="1" applyAlignment="1">
      <alignment horizontal="center" vertical="center" wrapText="1"/>
    </xf>
    <xf numFmtId="0" fontId="17" fillId="0" borderId="64" xfId="86" applyFont="1" applyBorder="1" applyAlignment="1">
      <alignment horizontal="center" vertical="center" wrapText="1"/>
    </xf>
    <xf numFmtId="0" fontId="29" fillId="0" borderId="25" xfId="86" applyFont="1" applyBorder="1" applyAlignment="1">
      <alignment horizontal="center" vertical="center" wrapText="1"/>
    </xf>
    <xf numFmtId="0" fontId="29" fillId="0" borderId="26" xfId="86" applyFont="1" applyBorder="1" applyAlignment="1">
      <alignment horizontal="center" vertical="center" wrapText="1"/>
    </xf>
    <xf numFmtId="0" fontId="29" fillId="0" borderId="54" xfId="86" applyFont="1" applyBorder="1" applyAlignment="1">
      <alignment horizontal="center" vertical="center" wrapText="1"/>
    </xf>
    <xf numFmtId="0" fontId="29" fillId="0" borderId="55" xfId="86" applyFont="1" applyBorder="1" applyAlignment="1">
      <alignment horizontal="center" vertical="center" wrapText="1"/>
    </xf>
    <xf numFmtId="0" fontId="17" fillId="0" borderId="54" xfId="86" applyFont="1" applyBorder="1" applyAlignment="1">
      <alignment horizontal="center" vertical="center" wrapText="1"/>
    </xf>
    <xf numFmtId="0" fontId="6" fillId="0" borderId="0" xfId="86" applyAlignment="1">
      <alignment vertical="center" wrapText="1"/>
    </xf>
    <xf numFmtId="0" fontId="29" fillId="0" borderId="35" xfId="86" applyFont="1" applyBorder="1" applyAlignment="1">
      <alignment horizontal="centerContinuous" vertical="center" wrapText="1"/>
    </xf>
    <xf numFmtId="0" fontId="17" fillId="0" borderId="65" xfId="86" applyFont="1" applyBorder="1" applyAlignment="1">
      <alignment horizontal="centerContinuous" vertical="center" wrapText="1"/>
    </xf>
    <xf numFmtId="0" fontId="6" fillId="0" borderId="18" xfId="86" applyBorder="1" applyAlignment="1">
      <alignment vertical="center" wrapText="1"/>
    </xf>
    <xf numFmtId="0" fontId="6" fillId="0" borderId="60" xfId="86" applyBorder="1" applyAlignment="1">
      <alignment vertical="center" wrapText="1"/>
    </xf>
    <xf numFmtId="0" fontId="6" fillId="0" borderId="39" xfId="86" applyBorder="1" applyAlignment="1">
      <alignment vertical="center" wrapText="1"/>
    </xf>
    <xf numFmtId="0" fontId="6" fillId="0" borderId="40" xfId="86" applyBorder="1" applyAlignment="1">
      <alignment vertical="center" wrapText="1"/>
    </xf>
    <xf numFmtId="0" fontId="29" fillId="0" borderId="19" xfId="86" applyFont="1" applyBorder="1" applyAlignment="1">
      <alignment horizontal="center" vertical="center" wrapText="1"/>
    </xf>
    <xf numFmtId="0" fontId="29" fillId="0" borderId="20" xfId="86" applyFont="1" applyBorder="1" applyAlignment="1">
      <alignment horizontal="center" vertical="center" wrapText="1"/>
    </xf>
    <xf numFmtId="0" fontId="29" fillId="0" borderId="21" xfId="86" applyFont="1" applyBorder="1" applyAlignment="1">
      <alignment horizontal="center" vertical="center" wrapText="1"/>
    </xf>
    <xf numFmtId="0" fontId="29" fillId="0" borderId="22" xfId="86" applyFont="1" applyBorder="1" applyAlignment="1">
      <alignment horizontal="center" vertical="center" wrapText="1"/>
    </xf>
    <xf numFmtId="0" fontId="29" fillId="0" borderId="23" xfId="86" applyFont="1" applyBorder="1" applyAlignment="1">
      <alignment horizontal="center" vertical="center" wrapText="1"/>
    </xf>
    <xf numFmtId="0" fontId="29" fillId="0" borderId="0" xfId="86" applyFont="1" applyAlignment="1">
      <alignment horizontal="center" vertical="center" wrapText="1"/>
    </xf>
    <xf numFmtId="0" fontId="29" fillId="0" borderId="35" xfId="86" applyFont="1" applyBorder="1" applyAlignment="1">
      <alignment horizontal="center" vertical="center" wrapText="1"/>
    </xf>
    <xf numFmtId="0" fontId="29" fillId="0" borderId="59" xfId="86" applyFont="1" applyBorder="1" applyAlignment="1">
      <alignment horizontal="center" vertical="center" wrapText="1"/>
    </xf>
    <xf numFmtId="167" fontId="29" fillId="0" borderId="46" xfId="86" applyNumberFormat="1" applyFont="1" applyBorder="1" applyAlignment="1">
      <alignment horizontal="center" vertical="center" wrapText="1"/>
    </xf>
    <xf numFmtId="0" fontId="29" fillId="0" borderId="30" xfId="86" applyFont="1" applyBorder="1" applyAlignment="1">
      <alignment horizontal="center" vertical="center" wrapText="1"/>
    </xf>
    <xf numFmtId="0" fontId="29" fillId="0" borderId="31" xfId="86" applyFont="1" applyBorder="1" applyAlignment="1">
      <alignment horizontal="center" vertical="center" wrapText="1"/>
    </xf>
    <xf numFmtId="0" fontId="20" fillId="0" borderId="32" xfId="80" applyFont="1" applyBorder="1" applyAlignment="1">
      <alignment horizontal="center"/>
    </xf>
    <xf numFmtId="0" fontId="20" fillId="0" borderId="16" xfId="80" applyFont="1" applyBorder="1" applyAlignment="1">
      <alignment horizontal="center"/>
    </xf>
    <xf numFmtId="0" fontId="20" fillId="0" borderId="33" xfId="80" applyFont="1" applyBorder="1"/>
    <xf numFmtId="0" fontId="16" fillId="0" borderId="34" xfId="86" applyFont="1" applyBorder="1" applyAlignment="1">
      <alignment vertical="center" wrapText="1"/>
    </xf>
    <xf numFmtId="0" fontId="16" fillId="0" borderId="35" xfId="86" applyFont="1" applyBorder="1" applyAlignment="1">
      <alignment vertical="center" wrapText="1"/>
    </xf>
    <xf numFmtId="0" fontId="16" fillId="0" borderId="0" xfId="86" applyFont="1" applyAlignment="1">
      <alignment vertical="center" wrapText="1"/>
    </xf>
    <xf numFmtId="167" fontId="20" fillId="0" borderId="33" xfId="80" applyNumberFormat="1" applyFont="1" applyBorder="1"/>
    <xf numFmtId="166" fontId="6" fillId="0" borderId="34" xfId="86" applyNumberFormat="1" applyFont="1" applyBorder="1" applyAlignment="1">
      <alignment horizontal="right" vertical="center" wrapText="1"/>
    </xf>
    <xf numFmtId="0" fontId="6" fillId="0" borderId="34" xfId="86" applyFont="1" applyBorder="1" applyAlignment="1">
      <alignment vertical="center" wrapText="1"/>
    </xf>
    <xf numFmtId="0" fontId="6" fillId="0" borderId="35" xfId="86" applyFont="1" applyBorder="1" applyAlignment="1">
      <alignment vertical="center" wrapText="1"/>
    </xf>
    <xf numFmtId="9" fontId="38" fillId="0" borderId="34" xfId="99" applyFont="1" applyBorder="1" applyAlignment="1">
      <alignment vertical="center" wrapText="1"/>
    </xf>
    <xf numFmtId="0" fontId="20" fillId="0" borderId="44" xfId="80" applyFont="1" applyBorder="1" applyAlignment="1">
      <alignment horizontal="center"/>
    </xf>
    <xf numFmtId="0" fontId="20" fillId="0" borderId="14" xfId="80" applyFont="1" applyBorder="1" applyAlignment="1">
      <alignment horizontal="center"/>
    </xf>
    <xf numFmtId="167" fontId="20" fillId="0" borderId="45" xfId="80" applyNumberFormat="1" applyFont="1" applyBorder="1"/>
    <xf numFmtId="0" fontId="6" fillId="0" borderId="39" xfId="86" applyFont="1" applyBorder="1" applyAlignment="1">
      <alignment vertical="center" wrapText="1"/>
    </xf>
    <xf numFmtId="0" fontId="6" fillId="0" borderId="40" xfId="86" applyFont="1" applyBorder="1" applyAlignment="1">
      <alignment vertical="center" wrapText="1"/>
    </xf>
    <xf numFmtId="9" fontId="38" fillId="0" borderId="39" xfId="99" applyFont="1" applyBorder="1" applyAlignment="1">
      <alignment vertical="center" wrapText="1"/>
    </xf>
    <xf numFmtId="0" fontId="22" fillId="0" borderId="19" xfId="80" applyFont="1" applyBorder="1" applyAlignment="1">
      <alignment horizontal="center"/>
    </xf>
    <xf numFmtId="0" fontId="22" fillId="0" borderId="20" xfId="80" applyFont="1" applyBorder="1" applyAlignment="1">
      <alignment horizontal="center"/>
    </xf>
    <xf numFmtId="167" fontId="22" fillId="0" borderId="21" xfId="80" applyNumberFormat="1" applyFont="1" applyBorder="1"/>
    <xf numFmtId="0" fontId="23" fillId="0" borderId="22" xfId="86" applyFont="1" applyBorder="1" applyAlignment="1">
      <alignment vertical="center" wrapText="1"/>
    </xf>
    <xf numFmtId="0" fontId="23" fillId="0" borderId="23" xfId="86" applyFont="1" applyBorder="1" applyAlignment="1">
      <alignment vertical="center" wrapText="1"/>
    </xf>
    <xf numFmtId="9" fontId="18" fillId="0" borderId="22" xfId="99" applyFont="1" applyBorder="1" applyAlignment="1">
      <alignment vertical="center" wrapText="1"/>
    </xf>
    <xf numFmtId="0" fontId="20" fillId="0" borderId="27" xfId="80" applyFont="1" applyBorder="1" applyAlignment="1">
      <alignment horizontal="center"/>
    </xf>
    <xf numFmtId="0" fontId="20" fillId="0" borderId="18" xfId="80" applyFont="1" applyBorder="1" applyAlignment="1">
      <alignment horizontal="center"/>
    </xf>
    <xf numFmtId="0" fontId="19" fillId="0" borderId="18" xfId="80" applyFont="1" applyBorder="1"/>
    <xf numFmtId="167" fontId="39" fillId="0" borderId="60" xfId="80" applyNumberFormat="1" applyFont="1" applyBorder="1"/>
    <xf numFmtId="0" fontId="16" fillId="0" borderId="30" xfId="86" applyFont="1" applyBorder="1" applyAlignment="1">
      <alignment vertical="center" wrapText="1"/>
    </xf>
    <xf numFmtId="0" fontId="16" fillId="0" borderId="31" xfId="86" applyFont="1" applyBorder="1" applyAlignment="1">
      <alignment vertical="center" wrapText="1"/>
    </xf>
    <xf numFmtId="9" fontId="38" fillId="0" borderId="30" xfId="99" applyFont="1" applyBorder="1" applyAlignment="1">
      <alignment vertical="center" wrapText="1"/>
    </xf>
    <xf numFmtId="166" fontId="21" fillId="0" borderId="34" xfId="86" applyNumberFormat="1" applyFont="1" applyBorder="1" applyAlignment="1">
      <alignment horizontal="right" vertical="center" wrapText="1"/>
    </xf>
    <xf numFmtId="0" fontId="21" fillId="0" borderId="35" xfId="86" applyFont="1" applyBorder="1" applyAlignment="1">
      <alignment vertical="center" wrapText="1"/>
    </xf>
    <xf numFmtId="0" fontId="21" fillId="0" borderId="34" xfId="86" applyFont="1" applyBorder="1" applyAlignment="1">
      <alignment vertical="center" wrapText="1"/>
    </xf>
    <xf numFmtId="0" fontId="21" fillId="0" borderId="40" xfId="86" applyFont="1" applyBorder="1" applyAlignment="1">
      <alignment vertical="center" wrapText="1"/>
    </xf>
    <xf numFmtId="0" fontId="21" fillId="0" borderId="30" xfId="86" applyFont="1" applyBorder="1" applyAlignment="1">
      <alignment vertical="center" wrapText="1"/>
    </xf>
    <xf numFmtId="0" fontId="21" fillId="0" borderId="31" xfId="86" applyFont="1" applyBorder="1" applyAlignment="1">
      <alignment vertical="center" wrapText="1"/>
    </xf>
    <xf numFmtId="0" fontId="21" fillId="0" borderId="66" xfId="86" applyFont="1" applyBorder="1" applyAlignment="1">
      <alignment vertical="center" wrapText="1"/>
    </xf>
    <xf numFmtId="0" fontId="21" fillId="0" borderId="39" xfId="86" applyFont="1" applyBorder="1" applyAlignment="1">
      <alignment vertical="center" wrapText="1"/>
    </xf>
    <xf numFmtId="0" fontId="20" fillId="0" borderId="67" xfId="80" applyFont="1" applyBorder="1" applyAlignment="1">
      <alignment horizontal="center"/>
    </xf>
    <xf numFmtId="0" fontId="20" fillId="0" borderId="68" xfId="80" applyFont="1" applyBorder="1" applyAlignment="1">
      <alignment horizontal="center"/>
    </xf>
    <xf numFmtId="0" fontId="20" fillId="0" borderId="68" xfId="80" applyFont="1" applyBorder="1"/>
    <xf numFmtId="167" fontId="20" fillId="0" borderId="69" xfId="80" applyNumberFormat="1" applyFont="1" applyBorder="1"/>
    <xf numFmtId="0" fontId="20" fillId="0" borderId="70" xfId="80" applyFont="1" applyBorder="1"/>
    <xf numFmtId="0" fontId="20" fillId="0" borderId="0" xfId="80" applyFont="1" applyBorder="1"/>
    <xf numFmtId="0" fontId="21" fillId="0" borderId="50" xfId="86" applyFont="1" applyBorder="1" applyAlignment="1">
      <alignment vertical="center" wrapText="1"/>
    </xf>
    <xf numFmtId="0" fontId="21" fillId="0" borderId="51" xfId="86" applyFont="1" applyBorder="1" applyAlignment="1">
      <alignment vertical="center" wrapText="1"/>
    </xf>
    <xf numFmtId="9" fontId="38" fillId="0" borderId="50" xfId="99" applyFont="1" applyBorder="1" applyAlignment="1">
      <alignment vertical="center" wrapText="1"/>
    </xf>
    <xf numFmtId="167" fontId="20" fillId="0" borderId="60" xfId="80" applyNumberFormat="1" applyFont="1" applyBorder="1"/>
    <xf numFmtId="0" fontId="22" fillId="0" borderId="16" xfId="80" applyFont="1" applyBorder="1"/>
    <xf numFmtId="167" fontId="22" fillId="0" borderId="33" xfId="80" applyNumberFormat="1" applyFont="1" applyBorder="1"/>
    <xf numFmtId="0" fontId="23" fillId="0" borderId="34" xfId="86" applyFont="1" applyBorder="1" applyAlignment="1">
      <alignment vertical="center" wrapText="1"/>
    </xf>
    <xf numFmtId="0" fontId="23" fillId="0" borderId="35" xfId="86" applyFont="1" applyBorder="1" applyAlignment="1">
      <alignment vertical="center" wrapText="1"/>
    </xf>
    <xf numFmtId="0" fontId="22" fillId="0" borderId="14" xfId="80" applyFont="1" applyBorder="1"/>
    <xf numFmtId="167" fontId="22" fillId="0" borderId="45" xfId="80" applyNumberFormat="1" applyFont="1" applyBorder="1"/>
    <xf numFmtId="0" fontId="23" fillId="0" borderId="39" xfId="86" applyFont="1" applyBorder="1" applyAlignment="1">
      <alignment vertical="center" wrapText="1"/>
    </xf>
    <xf numFmtId="0" fontId="23" fillId="0" borderId="40" xfId="86" applyFont="1" applyBorder="1" applyAlignment="1">
      <alignment vertical="center" wrapText="1"/>
    </xf>
    <xf numFmtId="0" fontId="22" fillId="0" borderId="57" xfId="80" applyFont="1" applyBorder="1" applyAlignment="1">
      <alignment horizontal="center"/>
    </xf>
    <xf numFmtId="0" fontId="22" fillId="0" borderId="25" xfId="80" applyFont="1" applyBorder="1" applyAlignment="1">
      <alignment horizontal="center"/>
    </xf>
    <xf numFmtId="0" fontId="22" fillId="0" borderId="25" xfId="80" applyFont="1" applyBorder="1"/>
    <xf numFmtId="167" fontId="22" fillId="0" borderId="26" xfId="80" applyNumberFormat="1" applyFont="1" applyBorder="1"/>
    <xf numFmtId="0" fontId="24" fillId="0" borderId="58" xfId="80" applyFont="1" applyBorder="1" applyAlignment="1">
      <alignment horizontal="center"/>
    </xf>
    <xf numFmtId="0" fontId="22" fillId="0" borderId="28" xfId="80" applyFont="1" applyBorder="1" applyAlignment="1">
      <alignment horizontal="center"/>
    </xf>
    <xf numFmtId="167" fontId="22" fillId="0" borderId="29" xfId="80" applyNumberFormat="1" applyFont="1" applyBorder="1"/>
    <xf numFmtId="0" fontId="16" fillId="0" borderId="32" xfId="86" applyFont="1" applyBorder="1" applyAlignment="1">
      <alignment horizontal="center" vertical="center" wrapText="1"/>
    </xf>
    <xf numFmtId="0" fontId="38" fillId="0" borderId="16" xfId="86" applyFont="1" applyBorder="1" applyAlignment="1">
      <alignment horizontal="center" vertical="center" wrapText="1"/>
    </xf>
    <xf numFmtId="0" fontId="16" fillId="0" borderId="16" xfId="86" applyFont="1" applyBorder="1" applyAlignment="1">
      <alignment horizontal="center" vertical="center" wrapText="1"/>
    </xf>
    <xf numFmtId="0" fontId="38" fillId="0" borderId="32" xfId="86" applyFont="1" applyBorder="1" applyAlignment="1">
      <alignment horizontal="center" vertical="center" wrapText="1"/>
    </xf>
    <xf numFmtId="0" fontId="38" fillId="0" borderId="0" xfId="86" applyFont="1" applyAlignment="1">
      <alignment vertical="center" wrapText="1"/>
    </xf>
    <xf numFmtId="0" fontId="38" fillId="0" borderId="36" xfId="86" applyFont="1" applyBorder="1" applyAlignment="1">
      <alignment horizontal="center" vertical="center" wrapText="1"/>
    </xf>
    <xf numFmtId="0" fontId="38" fillId="0" borderId="37" xfId="86" applyFont="1" applyBorder="1" applyAlignment="1">
      <alignment horizontal="center" vertical="center" wrapText="1"/>
    </xf>
    <xf numFmtId="167" fontId="22" fillId="0" borderId="38" xfId="80" applyNumberFormat="1" applyFont="1" applyBorder="1"/>
    <xf numFmtId="0" fontId="38" fillId="26" borderId="36" xfId="86" applyFont="1" applyFill="1" applyBorder="1" applyAlignment="1">
      <alignment horizontal="center" vertical="center" wrapText="1"/>
    </xf>
    <xf numFmtId="0" fontId="38" fillId="26" borderId="37" xfId="86" applyFont="1" applyFill="1" applyBorder="1" applyAlignment="1">
      <alignment horizontal="center" vertical="center" wrapText="1"/>
    </xf>
    <xf numFmtId="0" fontId="29" fillId="0" borderId="37" xfId="86" applyFont="1" applyBorder="1" applyAlignment="1">
      <alignment vertical="center" wrapText="1"/>
    </xf>
    <xf numFmtId="167" fontId="23" fillId="0" borderId="38" xfId="86" applyNumberFormat="1" applyFont="1" applyBorder="1" applyAlignment="1">
      <alignment vertical="center" wrapText="1"/>
    </xf>
    <xf numFmtId="0" fontId="38" fillId="0" borderId="0" xfId="86" applyFont="1" applyBorder="1" applyAlignment="1">
      <alignment horizontal="center" vertical="center" wrapText="1"/>
    </xf>
    <xf numFmtId="0" fontId="38" fillId="0" borderId="0" xfId="86" applyFont="1" applyBorder="1" applyAlignment="1">
      <alignment vertical="center" wrapText="1"/>
    </xf>
    <xf numFmtId="167" fontId="38" fillId="0" borderId="0" xfId="86" applyNumberFormat="1" applyFont="1" applyBorder="1" applyAlignment="1" applyProtection="1">
      <alignment vertical="center" wrapText="1"/>
      <protection locked="0"/>
    </xf>
    <xf numFmtId="0" fontId="6" fillId="0" borderId="0" xfId="86" applyAlignment="1">
      <alignment horizontal="left" vertical="center" wrapText="1"/>
    </xf>
    <xf numFmtId="0" fontId="29" fillId="0" borderId="71" xfId="86" applyFont="1" applyBorder="1" applyAlignment="1">
      <alignment horizontal="center" vertical="center" wrapText="1"/>
    </xf>
    <xf numFmtId="167" fontId="29" fillId="0" borderId="53" xfId="86" applyNumberFormat="1" applyFont="1" applyBorder="1" applyAlignment="1">
      <alignment horizontal="center" vertical="center" wrapText="1"/>
    </xf>
    <xf numFmtId="0" fontId="29" fillId="0" borderId="24" xfId="86" applyFont="1" applyBorder="1" applyAlignment="1">
      <alignment horizontal="center" vertical="center" wrapText="1"/>
    </xf>
    <xf numFmtId="0" fontId="29" fillId="0" borderId="56" xfId="86" applyFont="1" applyBorder="1" applyAlignment="1">
      <alignment horizontal="center" vertical="center" wrapText="1"/>
    </xf>
    <xf numFmtId="0" fontId="38" fillId="0" borderId="19" xfId="86" applyFont="1" applyBorder="1" applyAlignment="1">
      <alignment horizontal="center" vertical="center" wrapText="1"/>
    </xf>
    <xf numFmtId="0" fontId="16" fillId="0" borderId="20" xfId="86" applyFont="1" applyBorder="1" applyAlignment="1">
      <alignment horizontal="center" vertical="center" wrapText="1"/>
    </xf>
    <xf numFmtId="0" fontId="16" fillId="0" borderId="20" xfId="86" applyFont="1" applyBorder="1" applyAlignment="1">
      <alignment vertical="center" wrapText="1"/>
    </xf>
    <xf numFmtId="167" fontId="17" fillId="0" borderId="21" xfId="86" applyNumberFormat="1" applyFont="1" applyBorder="1" applyAlignment="1">
      <alignment vertical="center" wrapText="1"/>
    </xf>
    <xf numFmtId="0" fontId="26" fillId="0" borderId="0" xfId="86" applyFont="1" applyAlignment="1">
      <alignment vertical="center" wrapText="1"/>
    </xf>
    <xf numFmtId="0" fontId="38" fillId="0" borderId="16" xfId="86" applyFont="1" applyBorder="1" applyAlignment="1">
      <alignment vertical="center" wrapText="1"/>
    </xf>
    <xf numFmtId="167" fontId="6" fillId="0" borderId="33" xfId="86" applyNumberFormat="1" applyBorder="1" applyAlignment="1" applyProtection="1">
      <alignment vertical="center" wrapText="1"/>
      <protection locked="0"/>
    </xf>
    <xf numFmtId="0" fontId="6" fillId="0" borderId="31" xfId="86" applyBorder="1" applyAlignment="1">
      <alignment vertical="center" wrapText="1"/>
    </xf>
    <xf numFmtId="0" fontId="6" fillId="0" borderId="35" xfId="86" applyBorder="1" applyAlignment="1">
      <alignment vertical="center" wrapText="1"/>
    </xf>
    <xf numFmtId="167" fontId="6" fillId="0" borderId="29" xfId="86" applyNumberFormat="1" applyBorder="1" applyAlignment="1" applyProtection="1">
      <alignment vertical="center" wrapText="1"/>
      <protection locked="0"/>
    </xf>
    <xf numFmtId="167" fontId="6" fillId="0" borderId="54" xfId="86" applyNumberFormat="1" applyBorder="1" applyAlignment="1" applyProtection="1">
      <alignment vertical="center" wrapText="1"/>
      <protection locked="0"/>
    </xf>
    <xf numFmtId="167" fontId="6" fillId="0" borderId="55" xfId="86" applyNumberFormat="1" applyBorder="1" applyAlignment="1" applyProtection="1">
      <alignment vertical="center" wrapText="1"/>
      <protection locked="0"/>
    </xf>
    <xf numFmtId="0" fontId="6" fillId="0" borderId="16" xfId="86" applyFont="1" applyBorder="1" applyAlignment="1">
      <alignment vertical="center" wrapText="1"/>
    </xf>
    <xf numFmtId="0" fontId="6" fillId="0" borderId="34" xfId="86" applyBorder="1" applyAlignment="1">
      <alignment vertical="center" wrapText="1"/>
    </xf>
    <xf numFmtId="167" fontId="6" fillId="0" borderId="39" xfId="86" applyNumberFormat="1" applyFont="1" applyBorder="1" applyAlignment="1">
      <alignment vertical="center" wrapText="1"/>
    </xf>
    <xf numFmtId="167" fontId="6" fillId="0" borderId="40" xfId="86" applyNumberFormat="1" applyFont="1" applyBorder="1" applyAlignment="1">
      <alignment vertical="center" wrapText="1"/>
    </xf>
    <xf numFmtId="167" fontId="22" fillId="0" borderId="53" xfId="80" applyNumberFormat="1" applyFont="1" applyBorder="1"/>
    <xf numFmtId="167" fontId="6" fillId="0" borderId="46" xfId="86" applyNumberFormat="1" applyBorder="1" applyAlignment="1" applyProtection="1">
      <alignment vertical="center" wrapText="1"/>
      <protection locked="0"/>
    </xf>
    <xf numFmtId="0" fontId="23" fillId="0" borderId="72" xfId="86" applyFont="1" applyBorder="1" applyAlignment="1">
      <alignment vertical="center" wrapText="1"/>
    </xf>
    <xf numFmtId="0" fontId="29" fillId="0" borderId="19" xfId="86" applyFont="1" applyBorder="1" applyAlignment="1">
      <alignment horizontal="left" vertical="center"/>
    </xf>
    <xf numFmtId="0" fontId="6" fillId="0" borderId="71" xfId="86" applyBorder="1" applyAlignment="1">
      <alignment vertical="center" wrapText="1"/>
    </xf>
    <xf numFmtId="0" fontId="29" fillId="0" borderId="73" xfId="86" applyFont="1" applyBorder="1" applyAlignment="1">
      <alignment vertical="center" wrapText="1"/>
    </xf>
    <xf numFmtId="0" fontId="29" fillId="0" borderId="21" xfId="86" applyFont="1" applyBorder="1" applyAlignment="1" applyProtection="1">
      <alignment vertical="center" wrapText="1"/>
      <protection locked="0"/>
    </xf>
    <xf numFmtId="0" fontId="12" fillId="0" borderId="0" xfId="89" applyFont="1"/>
    <xf numFmtId="0" fontId="29" fillId="0" borderId="37" xfId="86" applyFont="1" applyBorder="1" applyAlignment="1">
      <alignment horizontal="left" vertical="center"/>
    </xf>
    <xf numFmtId="0" fontId="29" fillId="0" borderId="38" xfId="86" quotePrefix="1" applyFont="1" applyBorder="1" applyAlignment="1">
      <alignment horizontal="right" vertical="center"/>
    </xf>
    <xf numFmtId="0" fontId="29" fillId="0" borderId="52" xfId="86" applyFont="1" applyBorder="1" applyAlignment="1">
      <alignment horizontal="centerContinuous" vertical="center" wrapText="1"/>
    </xf>
    <xf numFmtId="0" fontId="17" fillId="0" borderId="62" xfId="86" applyFont="1" applyBorder="1" applyAlignment="1">
      <alignment horizontal="centerContinuous" vertical="center" wrapText="1"/>
    </xf>
    <xf numFmtId="0" fontId="6" fillId="0" borderId="47" xfId="86" applyBorder="1" applyAlignment="1">
      <alignment vertical="center" wrapText="1"/>
    </xf>
    <xf numFmtId="0" fontId="6" fillId="0" borderId="49" xfId="86" applyBorder="1" applyAlignment="1">
      <alignment vertical="center" wrapText="1"/>
    </xf>
    <xf numFmtId="0" fontId="6" fillId="0" borderId="23" xfId="86" applyBorder="1" applyAlignment="1">
      <alignment vertical="center" wrapText="1"/>
    </xf>
    <xf numFmtId="0" fontId="6" fillId="0" borderId="22" xfId="86" applyBorder="1" applyAlignment="1">
      <alignment vertical="center" wrapText="1"/>
    </xf>
    <xf numFmtId="0" fontId="29" fillId="0" borderId="56" xfId="86" applyFont="1" applyBorder="1" applyAlignment="1">
      <alignment horizontal="left" vertical="center" wrapText="1"/>
    </xf>
    <xf numFmtId="0" fontId="29" fillId="0" borderId="74" xfId="86" applyFont="1" applyBorder="1" applyAlignment="1">
      <alignment horizontal="left" vertical="center" wrapText="1"/>
    </xf>
    <xf numFmtId="167" fontId="29" fillId="0" borderId="75" xfId="86" applyNumberFormat="1" applyFont="1" applyBorder="1" applyAlignment="1">
      <alignment horizontal="left" vertical="center" wrapText="1"/>
    </xf>
    <xf numFmtId="0" fontId="29" fillId="0" borderId="31" xfId="86" applyFont="1" applyBorder="1" applyAlignment="1">
      <alignment horizontal="left" vertical="center" wrapText="1"/>
    </xf>
    <xf numFmtId="0" fontId="29" fillId="0" borderId="30" xfId="86" applyFont="1" applyBorder="1" applyAlignment="1">
      <alignment horizontal="left" vertical="center" wrapText="1"/>
    </xf>
    <xf numFmtId="0" fontId="29" fillId="0" borderId="0" xfId="86" applyFont="1" applyAlignment="1">
      <alignment horizontal="left" vertical="center" wrapText="1"/>
    </xf>
    <xf numFmtId="0" fontId="26" fillId="0" borderId="35" xfId="86" applyFont="1" applyBorder="1" applyAlignment="1">
      <alignment vertical="center" wrapText="1"/>
    </xf>
    <xf numFmtId="0" fontId="26" fillId="0" borderId="34" xfId="86" applyFont="1" applyBorder="1" applyAlignment="1">
      <alignment vertical="center" wrapText="1"/>
    </xf>
    <xf numFmtId="0" fontId="40" fillId="0" borderId="16" xfId="80" applyFont="1" applyBorder="1"/>
    <xf numFmtId="0" fontId="20" fillId="0" borderId="45" xfId="80" applyFont="1" applyBorder="1"/>
    <xf numFmtId="0" fontId="26" fillId="0" borderId="40" xfId="86" applyFont="1" applyBorder="1" applyAlignment="1">
      <alignment vertical="center" wrapText="1"/>
    </xf>
    <xf numFmtId="0" fontId="26" fillId="0" borderId="39" xfId="86" applyFont="1" applyBorder="1" applyAlignment="1">
      <alignment vertical="center" wrapText="1"/>
    </xf>
    <xf numFmtId="0" fontId="22" fillId="0" borderId="21" xfId="80" applyFont="1" applyBorder="1"/>
    <xf numFmtId="0" fontId="38" fillId="0" borderId="23" xfId="86" applyFont="1" applyBorder="1" applyAlignment="1">
      <alignment vertical="center" wrapText="1"/>
    </xf>
    <xf numFmtId="0" fontId="38" fillId="0" borderId="22" xfId="86" applyFont="1" applyBorder="1" applyAlignment="1">
      <alignment vertical="center" wrapText="1"/>
    </xf>
    <xf numFmtId="0" fontId="41" fillId="0" borderId="23" xfId="86" applyFont="1" applyBorder="1" applyAlignment="1">
      <alignment vertical="center" wrapText="1"/>
    </xf>
    <xf numFmtId="0" fontId="20" fillId="0" borderId="60" xfId="80" applyFont="1" applyBorder="1"/>
    <xf numFmtId="0" fontId="38" fillId="0" borderId="31" xfId="86" applyFont="1" applyBorder="1" applyAlignment="1">
      <alignment vertical="center" wrapText="1"/>
    </xf>
    <xf numFmtId="0" fontId="38" fillId="0" borderId="54" xfId="86" applyFont="1" applyBorder="1" applyAlignment="1">
      <alignment vertical="center" wrapText="1"/>
    </xf>
    <xf numFmtId="0" fontId="38" fillId="0" borderId="76" xfId="86" applyFont="1" applyBorder="1" applyAlignment="1">
      <alignment vertical="center" wrapText="1"/>
    </xf>
    <xf numFmtId="0" fontId="24" fillId="0" borderId="16" xfId="86" applyFont="1" applyBorder="1" applyAlignment="1">
      <alignment vertical="center" wrapText="1"/>
    </xf>
    <xf numFmtId="0" fontId="20" fillId="0" borderId="18" xfId="80" applyFont="1" applyBorder="1"/>
    <xf numFmtId="0" fontId="20" fillId="0" borderId="69" xfId="80" applyFont="1" applyBorder="1"/>
    <xf numFmtId="0" fontId="21" fillId="0" borderId="70" xfId="86" applyFont="1" applyBorder="1" applyAlignment="1">
      <alignment vertical="center" wrapText="1"/>
    </xf>
    <xf numFmtId="0" fontId="38" fillId="0" borderId="30" xfId="86" applyFont="1" applyBorder="1" applyAlignment="1">
      <alignment vertical="center" wrapText="1"/>
    </xf>
    <xf numFmtId="0" fontId="38" fillId="0" borderId="35" xfId="86" applyFont="1" applyBorder="1" applyAlignment="1">
      <alignment vertical="center" wrapText="1"/>
    </xf>
    <xf numFmtId="0" fontId="38" fillId="0" borderId="34" xfId="86" applyFont="1" applyBorder="1" applyAlignment="1">
      <alignment vertical="center" wrapText="1"/>
    </xf>
    <xf numFmtId="0" fontId="22" fillId="0" borderId="45" xfId="80" applyFont="1" applyBorder="1"/>
    <xf numFmtId="0" fontId="38" fillId="0" borderId="40" xfId="86" applyFont="1" applyBorder="1" applyAlignment="1">
      <alignment vertical="center" wrapText="1"/>
    </xf>
    <xf numFmtId="0" fontId="38" fillId="0" borderId="39" xfId="86" applyFont="1" applyBorder="1" applyAlignment="1">
      <alignment vertical="center" wrapText="1"/>
    </xf>
    <xf numFmtId="0" fontId="22" fillId="0" borderId="56" xfId="80" applyFont="1" applyBorder="1" applyAlignment="1">
      <alignment horizontal="center"/>
    </xf>
    <xf numFmtId="0" fontId="22" fillId="0" borderId="74" xfId="80" applyFont="1" applyBorder="1" applyAlignment="1">
      <alignment horizontal="center"/>
    </xf>
    <xf numFmtId="0" fontId="22" fillId="0" borderId="74" xfId="80" applyFont="1" applyBorder="1"/>
    <xf numFmtId="0" fontId="22" fillId="0" borderId="75" xfId="80" applyFont="1" applyBorder="1"/>
    <xf numFmtId="0" fontId="38" fillId="0" borderId="51" xfId="86" applyFont="1" applyBorder="1" applyAlignment="1">
      <alignment vertical="center" wrapText="1"/>
    </xf>
    <xf numFmtId="0" fontId="38" fillId="0" borderId="50" xfId="86" applyFont="1" applyBorder="1" applyAlignment="1">
      <alignment vertical="center" wrapText="1"/>
    </xf>
    <xf numFmtId="0" fontId="41" fillId="0" borderId="51" xfId="86" applyFont="1" applyBorder="1" applyAlignment="1">
      <alignment vertical="center" wrapText="1"/>
    </xf>
    <xf numFmtId="0" fontId="22" fillId="0" borderId="51" xfId="80" applyFont="1" applyBorder="1" applyAlignment="1">
      <alignment horizontal="center"/>
    </xf>
    <xf numFmtId="0" fontId="22" fillId="0" borderId="0" xfId="80" applyFont="1" applyBorder="1" applyAlignment="1">
      <alignment horizontal="center"/>
    </xf>
    <xf numFmtId="0" fontId="22" fillId="0" borderId="0" xfId="80" applyFont="1" applyBorder="1"/>
    <xf numFmtId="0" fontId="22" fillId="0" borderId="70" xfId="80" applyFont="1" applyBorder="1"/>
    <xf numFmtId="0" fontId="22" fillId="0" borderId="32" xfId="80" applyFont="1" applyBorder="1" applyAlignment="1">
      <alignment horizontal="center"/>
    </xf>
    <xf numFmtId="0" fontId="22" fillId="0" borderId="16" xfId="80" applyFont="1" applyBorder="1" applyAlignment="1">
      <alignment horizontal="center"/>
    </xf>
    <xf numFmtId="0" fontId="30" fillId="0" borderId="16" xfId="80" applyFont="1" applyBorder="1"/>
    <xf numFmtId="0" fontId="22" fillId="0" borderId="33" xfId="80" applyFont="1" applyBorder="1"/>
    <xf numFmtId="0" fontId="21" fillId="0" borderId="46" xfId="86" applyFont="1" applyBorder="1" applyAlignment="1">
      <alignment vertical="center" wrapText="1"/>
    </xf>
    <xf numFmtId="0" fontId="42" fillId="0" borderId="16" xfId="86" applyFont="1" applyBorder="1" applyAlignment="1">
      <alignment vertical="center" wrapText="1"/>
    </xf>
    <xf numFmtId="0" fontId="22" fillId="0" borderId="67" xfId="80" applyFont="1" applyBorder="1" applyAlignment="1">
      <alignment horizontal="center"/>
    </xf>
    <xf numFmtId="0" fontId="22" fillId="0" borderId="68" xfId="80" applyFont="1" applyBorder="1" applyAlignment="1">
      <alignment horizontal="center"/>
    </xf>
    <xf numFmtId="0" fontId="21" fillId="0" borderId="43" xfId="86" applyFont="1" applyBorder="1" applyAlignment="1">
      <alignment vertical="center" wrapText="1"/>
    </xf>
    <xf numFmtId="167" fontId="20" fillId="0" borderId="70" xfId="80" applyNumberFormat="1" applyFont="1" applyBorder="1"/>
    <xf numFmtId="167" fontId="38" fillId="0" borderId="0" xfId="86" applyNumberFormat="1" applyFont="1" applyAlignment="1">
      <alignment vertical="center" wrapText="1"/>
    </xf>
    <xf numFmtId="0" fontId="38" fillId="0" borderId="19" xfId="86" applyFont="1" applyFill="1" applyBorder="1" applyAlignment="1">
      <alignment horizontal="center" vertical="center" wrapText="1"/>
    </xf>
    <xf numFmtId="0" fontId="38" fillId="0" borderId="20" xfId="86" applyFont="1" applyFill="1" applyBorder="1" applyAlignment="1">
      <alignment horizontal="center" vertical="center" wrapText="1"/>
    </xf>
    <xf numFmtId="167" fontId="31" fillId="0" borderId="21" xfId="86" applyNumberFormat="1" applyFont="1" applyBorder="1" applyAlignment="1">
      <alignment vertical="center" wrapText="1"/>
    </xf>
    <xf numFmtId="0" fontId="31" fillId="0" borderId="23" xfId="86" applyFont="1" applyBorder="1" applyAlignment="1">
      <alignment vertical="center" wrapText="1"/>
    </xf>
    <xf numFmtId="0" fontId="29" fillId="0" borderId="23" xfId="86" applyFont="1" applyBorder="1" applyAlignment="1">
      <alignment horizontal="left" vertical="center" wrapText="1"/>
    </xf>
    <xf numFmtId="0" fontId="29" fillId="0" borderId="71" xfId="86" applyFont="1" applyBorder="1" applyAlignment="1">
      <alignment horizontal="left" vertical="center" wrapText="1"/>
    </xf>
    <xf numFmtId="167" fontId="29" fillId="0" borderId="53" xfId="86" applyNumberFormat="1" applyFont="1" applyBorder="1" applyAlignment="1">
      <alignment horizontal="left" vertical="center" wrapText="1"/>
    </xf>
    <xf numFmtId="0" fontId="29" fillId="0" borderId="51" xfId="86" applyFont="1" applyBorder="1" applyAlignment="1">
      <alignment horizontal="left" vertical="center" wrapText="1"/>
    </xf>
    <xf numFmtId="0" fontId="29" fillId="0" borderId="50" xfId="86" applyFont="1" applyBorder="1" applyAlignment="1">
      <alignment horizontal="left" vertical="center" wrapText="1"/>
    </xf>
    <xf numFmtId="0" fontId="43" fillId="0" borderId="19" xfId="86" applyFont="1" applyBorder="1" applyAlignment="1">
      <alignment horizontal="center" vertical="center" wrapText="1"/>
    </xf>
    <xf numFmtId="0" fontId="43" fillId="0" borderId="20" xfId="86" applyFont="1" applyBorder="1" applyAlignment="1">
      <alignment horizontal="center" vertical="center" wrapText="1"/>
    </xf>
    <xf numFmtId="0" fontId="23" fillId="0" borderId="20" xfId="86" applyFont="1" applyBorder="1" applyAlignment="1">
      <alignment vertical="center" wrapText="1"/>
    </xf>
    <xf numFmtId="167" fontId="23" fillId="0" borderId="21" xfId="86" applyNumberFormat="1" applyFont="1" applyBorder="1" applyAlignment="1">
      <alignment vertical="center" wrapText="1"/>
    </xf>
    <xf numFmtId="167" fontId="23" fillId="0" borderId="23" xfId="86" applyNumberFormat="1" applyFont="1" applyBorder="1" applyAlignment="1">
      <alignment vertical="center" wrapText="1"/>
    </xf>
    <xf numFmtId="0" fontId="17" fillId="0" borderId="23" xfId="86" applyFont="1" applyBorder="1" applyAlignment="1">
      <alignment vertical="center" wrapText="1"/>
    </xf>
    <xf numFmtId="0" fontId="34" fillId="0" borderId="32" xfId="86" applyFont="1" applyBorder="1" applyAlignment="1">
      <alignment horizontal="center" vertical="center" wrapText="1"/>
    </xf>
    <xf numFmtId="0" fontId="34" fillId="0" borderId="16" xfId="86" applyFont="1" applyBorder="1" applyAlignment="1">
      <alignment horizontal="center" vertical="center" wrapText="1"/>
    </xf>
    <xf numFmtId="0" fontId="6" fillId="0" borderId="16" xfId="86" applyBorder="1" applyAlignment="1">
      <alignment vertical="center" wrapText="1"/>
    </xf>
    <xf numFmtId="167" fontId="6" fillId="0" borderId="31" xfId="86" applyNumberFormat="1" applyBorder="1" applyAlignment="1">
      <alignment vertical="center" wrapText="1"/>
    </xf>
    <xf numFmtId="167" fontId="6" fillId="0" borderId="54" xfId="86" applyNumberFormat="1" applyBorder="1" applyAlignment="1">
      <alignment vertical="center" wrapText="1"/>
    </xf>
    <xf numFmtId="167" fontId="6" fillId="0" borderId="76" xfId="86" applyNumberFormat="1" applyBorder="1" applyAlignment="1">
      <alignment vertical="center" wrapText="1"/>
    </xf>
    <xf numFmtId="167" fontId="6" fillId="0" borderId="34" xfId="86" applyNumberFormat="1" applyBorder="1" applyAlignment="1">
      <alignment vertical="center" wrapText="1"/>
    </xf>
    <xf numFmtId="167" fontId="6" fillId="0" borderId="40" xfId="86" applyNumberFormat="1" applyBorder="1" applyAlignment="1">
      <alignment vertical="center" wrapText="1"/>
    </xf>
    <xf numFmtId="167" fontId="6" fillId="0" borderId="39" xfId="86" applyNumberFormat="1" applyBorder="1" applyAlignment="1">
      <alignment vertical="center" wrapText="1"/>
    </xf>
    <xf numFmtId="167" fontId="6" fillId="0" borderId="77" xfId="86" applyNumberFormat="1" applyBorder="1" applyAlignment="1">
      <alignment vertical="center" wrapText="1"/>
    </xf>
    <xf numFmtId="167" fontId="23" fillId="0" borderId="22" xfId="86" applyNumberFormat="1" applyFont="1" applyBorder="1" applyAlignment="1">
      <alignment vertical="center" wrapText="1"/>
    </xf>
    <xf numFmtId="167" fontId="23" fillId="0" borderId="53" xfId="86" applyNumberFormat="1" applyFont="1" applyBorder="1" applyAlignment="1">
      <alignment vertical="center" wrapText="1"/>
    </xf>
    <xf numFmtId="167" fontId="6" fillId="0" borderId="30" xfId="86" applyNumberFormat="1" applyBorder="1" applyAlignment="1">
      <alignment vertical="center" wrapText="1"/>
    </xf>
    <xf numFmtId="167" fontId="6" fillId="0" borderId="35" xfId="86" applyNumberFormat="1" applyBorder="1" applyAlignment="1">
      <alignment vertical="center" wrapText="1"/>
    </xf>
    <xf numFmtId="167" fontId="6" fillId="0" borderId="46" xfId="86" applyNumberFormat="1" applyBorder="1" applyAlignment="1">
      <alignment vertical="center" wrapText="1"/>
    </xf>
    <xf numFmtId="0" fontId="34" fillId="0" borderId="67" xfId="86" applyFont="1" applyBorder="1" applyAlignment="1">
      <alignment horizontal="center" vertical="center" wrapText="1"/>
    </xf>
    <xf numFmtId="0" fontId="34" fillId="0" borderId="68" xfId="86" applyFont="1" applyBorder="1" applyAlignment="1">
      <alignment horizontal="center" vertical="center" wrapText="1"/>
    </xf>
    <xf numFmtId="167" fontId="6" fillId="0" borderId="69" xfId="86" applyNumberFormat="1" applyBorder="1" applyAlignment="1" applyProtection="1">
      <alignment vertical="center" wrapText="1"/>
      <protection locked="0"/>
    </xf>
    <xf numFmtId="167" fontId="6" fillId="0" borderId="51" xfId="86" applyNumberFormat="1" applyBorder="1" applyAlignment="1">
      <alignment vertical="center" wrapText="1"/>
    </xf>
    <xf numFmtId="0" fontId="6" fillId="0" borderId="51" xfId="86" applyBorder="1" applyAlignment="1">
      <alignment vertical="center" wrapText="1"/>
    </xf>
    <xf numFmtId="167" fontId="6" fillId="0" borderId="60" xfId="86" applyNumberFormat="1" applyBorder="1" applyAlignment="1" applyProtection="1">
      <alignment vertical="center" wrapText="1"/>
      <protection locked="0"/>
    </xf>
    <xf numFmtId="167" fontId="6" fillId="0" borderId="50" xfId="86" applyNumberFormat="1" applyBorder="1" applyAlignment="1">
      <alignment vertical="center" wrapText="1"/>
    </xf>
    <xf numFmtId="0" fontId="34" fillId="0" borderId="44" xfId="86" applyFont="1" applyBorder="1" applyAlignment="1">
      <alignment horizontal="center" vertical="center" wrapText="1"/>
    </xf>
    <xf numFmtId="0" fontId="34" fillId="0" borderId="14" xfId="86" applyFont="1" applyBorder="1" applyAlignment="1">
      <alignment horizontal="center" vertical="center" wrapText="1"/>
    </xf>
    <xf numFmtId="0" fontId="6" fillId="0" borderId="14" xfId="86" applyBorder="1" applyAlignment="1">
      <alignment vertical="center" wrapText="1"/>
    </xf>
    <xf numFmtId="167" fontId="6" fillId="0" borderId="45" xfId="86" applyNumberFormat="1" applyBorder="1" applyAlignment="1" applyProtection="1">
      <alignment vertical="center" wrapText="1"/>
      <protection locked="0"/>
    </xf>
    <xf numFmtId="167" fontId="6" fillId="0" borderId="52" xfId="86" applyNumberFormat="1" applyBorder="1" applyAlignment="1">
      <alignment vertical="center" wrapText="1"/>
    </xf>
    <xf numFmtId="167" fontId="6" fillId="0" borderId="41" xfId="86" applyNumberFormat="1" applyBorder="1" applyAlignment="1">
      <alignment vertical="center" wrapText="1"/>
    </xf>
    <xf numFmtId="0" fontId="34" fillId="0" borderId="19" xfId="86" applyFont="1" applyBorder="1" applyAlignment="1">
      <alignment horizontal="center" vertical="center" wrapText="1"/>
    </xf>
    <xf numFmtId="0" fontId="34" fillId="0" borderId="20" xfId="86" applyFont="1" applyBorder="1" applyAlignment="1">
      <alignment horizontal="center" vertical="center" wrapText="1"/>
    </xf>
    <xf numFmtId="0" fontId="6" fillId="0" borderId="20" xfId="86" applyBorder="1" applyAlignment="1">
      <alignment vertical="center" wrapText="1"/>
    </xf>
    <xf numFmtId="167" fontId="6" fillId="0" borderId="21" xfId="86" applyNumberFormat="1" applyBorder="1" applyAlignment="1" applyProtection="1">
      <alignment vertical="center" wrapText="1"/>
      <protection locked="0"/>
    </xf>
    <xf numFmtId="167" fontId="6" fillId="0" borderId="23" xfId="86" applyNumberFormat="1" applyBorder="1" applyAlignment="1">
      <alignment vertical="center" wrapText="1"/>
    </xf>
    <xf numFmtId="167" fontId="6" fillId="0" borderId="22" xfId="86" applyNumberFormat="1" applyBorder="1" applyAlignment="1">
      <alignment vertical="center" wrapText="1"/>
    </xf>
    <xf numFmtId="0" fontId="6" fillId="0" borderId="0" xfId="86" applyBorder="1" applyAlignment="1">
      <alignment vertical="center" wrapText="1"/>
    </xf>
    <xf numFmtId="0" fontId="43" fillId="0" borderId="42" xfId="86" applyFont="1" applyBorder="1" applyAlignment="1">
      <alignment horizontal="center" vertical="center" wrapText="1"/>
    </xf>
    <xf numFmtId="0" fontId="43" fillId="0" borderId="47" xfId="86" applyFont="1" applyBorder="1" applyAlignment="1">
      <alignment horizontal="center" vertical="center" wrapText="1"/>
    </xf>
    <xf numFmtId="0" fontId="23" fillId="0" borderId="47" xfId="86" applyFont="1" applyBorder="1" applyAlignment="1">
      <alignment vertical="center" wrapText="1"/>
    </xf>
    <xf numFmtId="167" fontId="23" fillId="0" borderId="49" xfId="86" applyNumberFormat="1" applyFont="1" applyBorder="1" applyAlignment="1">
      <alignment vertical="center" wrapText="1"/>
    </xf>
    <xf numFmtId="0" fontId="17" fillId="0" borderId="72" xfId="86" applyFont="1" applyBorder="1" applyAlignment="1">
      <alignment vertical="center" wrapText="1"/>
    </xf>
    <xf numFmtId="0" fontId="34" fillId="0" borderId="36" xfId="86" applyFont="1" applyBorder="1" applyAlignment="1">
      <alignment horizontal="center" vertical="center" wrapText="1"/>
    </xf>
    <xf numFmtId="0" fontId="34" fillId="0" borderId="37" xfId="86" applyFont="1" applyBorder="1" applyAlignment="1">
      <alignment horizontal="center" vertical="center" wrapText="1"/>
    </xf>
    <xf numFmtId="0" fontId="6" fillId="0" borderId="37" xfId="86" applyBorder="1" applyAlignment="1">
      <alignment vertical="center" wrapText="1"/>
    </xf>
    <xf numFmtId="167" fontId="6" fillId="0" borderId="38" xfId="86" applyNumberFormat="1" applyBorder="1" applyAlignment="1" applyProtection="1">
      <alignment vertical="center" wrapText="1"/>
      <protection locked="0"/>
    </xf>
    <xf numFmtId="167" fontId="6" fillId="0" borderId="0" xfId="86" applyNumberFormat="1" applyBorder="1" applyAlignment="1">
      <alignment vertical="center" wrapText="1"/>
    </xf>
    <xf numFmtId="167" fontId="23" fillId="0" borderId="43" xfId="86" applyNumberFormat="1" applyFont="1" applyBorder="1" applyAlignment="1">
      <alignment vertical="center" wrapText="1"/>
    </xf>
    <xf numFmtId="167" fontId="23" fillId="0" borderId="63" xfId="86" applyNumberFormat="1" applyFont="1" applyBorder="1" applyAlignment="1">
      <alignment vertical="center" wrapText="1"/>
    </xf>
    <xf numFmtId="0" fontId="6" fillId="0" borderId="68" xfId="86" applyFont="1" applyBorder="1" applyAlignment="1">
      <alignment vertical="center" wrapText="1"/>
    </xf>
    <xf numFmtId="167" fontId="6" fillId="0" borderId="70" xfId="86" applyNumberFormat="1" applyBorder="1" applyAlignment="1">
      <alignment vertical="center" wrapText="1"/>
    </xf>
    <xf numFmtId="0" fontId="34" fillId="0" borderId="58" xfId="86" applyFont="1" applyBorder="1" applyAlignment="1">
      <alignment horizontal="center" vertical="center" wrapText="1"/>
    </xf>
    <xf numFmtId="0" fontId="34" fillId="0" borderId="28" xfId="86" applyFont="1" applyBorder="1" applyAlignment="1">
      <alignment horizontal="center" vertical="center" wrapText="1"/>
    </xf>
    <xf numFmtId="0" fontId="6" fillId="0" borderId="28" xfId="86" applyBorder="1" applyAlignment="1">
      <alignment vertical="center" wrapText="1"/>
    </xf>
    <xf numFmtId="0" fontId="34" fillId="0" borderId="42" xfId="86" applyFont="1" applyBorder="1" applyAlignment="1">
      <alignment horizontal="center" vertical="center" wrapText="1"/>
    </xf>
    <xf numFmtId="0" fontId="34" fillId="0" borderId="78" xfId="86" applyFont="1" applyBorder="1" applyAlignment="1">
      <alignment horizontal="center" vertical="center" wrapText="1"/>
    </xf>
    <xf numFmtId="0" fontId="17" fillId="0" borderId="47" xfId="86" applyFont="1" applyBorder="1" applyAlignment="1">
      <alignment vertical="center" wrapText="1"/>
    </xf>
    <xf numFmtId="167" fontId="23" fillId="0" borderId="41" xfId="86" applyNumberFormat="1" applyFont="1" applyBorder="1" applyAlignment="1">
      <alignment vertical="center" wrapText="1"/>
    </xf>
    <xf numFmtId="0" fontId="34" fillId="0" borderId="18" xfId="86" applyFont="1" applyBorder="1" applyAlignment="1">
      <alignment horizontal="center" vertical="center" wrapText="1"/>
    </xf>
    <xf numFmtId="0" fontId="34" fillId="0" borderId="72" xfId="86" applyFont="1" applyBorder="1" applyAlignment="1">
      <alignment horizontal="center" vertical="center" wrapText="1"/>
    </xf>
    <xf numFmtId="0" fontId="34" fillId="0" borderId="47" xfId="86" applyFont="1" applyBorder="1" applyAlignment="1">
      <alignment horizontal="center" vertical="center" wrapText="1"/>
    </xf>
    <xf numFmtId="0" fontId="17" fillId="0" borderId="78" xfId="86" applyFont="1" applyBorder="1" applyAlignment="1">
      <alignment vertical="center" wrapText="1"/>
    </xf>
    <xf numFmtId="167" fontId="23" fillId="0" borderId="49" xfId="86" applyNumberFormat="1" applyFont="1" applyBorder="1" applyAlignment="1" applyProtection="1">
      <alignment vertical="center" wrapText="1"/>
      <protection locked="0"/>
    </xf>
    <xf numFmtId="167" fontId="6" fillId="0" borderId="72" xfId="86" applyNumberFormat="1" applyBorder="1" applyAlignment="1">
      <alignment vertical="center" wrapText="1"/>
    </xf>
    <xf numFmtId="167" fontId="6" fillId="0" borderId="79" xfId="86" applyNumberFormat="1" applyBorder="1" applyAlignment="1">
      <alignment vertical="center" wrapText="1"/>
    </xf>
    <xf numFmtId="0" fontId="17" fillId="0" borderId="73" xfId="86" applyFont="1" applyBorder="1" applyAlignment="1">
      <alignment vertical="center" wrapText="1"/>
    </xf>
    <xf numFmtId="167" fontId="23" fillId="0" borderId="21" xfId="86" applyNumberFormat="1" applyFont="1" applyBorder="1" applyAlignment="1" applyProtection="1">
      <alignment vertical="center" wrapText="1"/>
      <protection locked="0"/>
    </xf>
    <xf numFmtId="0" fontId="6" fillId="0" borderId="41" xfId="86" applyBorder="1" applyAlignment="1">
      <alignment vertical="center" wrapText="1"/>
    </xf>
    <xf numFmtId="0" fontId="6" fillId="0" borderId="37" xfId="86" applyFont="1" applyBorder="1" applyAlignment="1">
      <alignment vertical="center" wrapText="1"/>
    </xf>
    <xf numFmtId="167" fontId="6" fillId="0" borderId="55" xfId="86" applyNumberFormat="1" applyBorder="1" applyAlignment="1">
      <alignment vertical="center" wrapText="1"/>
    </xf>
    <xf numFmtId="167" fontId="6" fillId="0" borderId="80" xfId="86" applyNumberFormat="1" applyBorder="1" applyAlignment="1">
      <alignment vertical="center" wrapText="1"/>
    </xf>
    <xf numFmtId="167" fontId="6" fillId="0" borderId="43" xfId="86" applyNumberFormat="1" applyBorder="1" applyAlignment="1">
      <alignment vertical="center" wrapText="1"/>
    </xf>
    <xf numFmtId="167" fontId="6" fillId="0" borderId="63" xfId="86" applyNumberFormat="1" applyBorder="1" applyAlignment="1">
      <alignment vertical="center" wrapText="1"/>
    </xf>
    <xf numFmtId="0" fontId="30" fillId="0" borderId="18" xfId="80" applyFont="1" applyBorder="1"/>
    <xf numFmtId="167" fontId="6" fillId="0" borderId="0" xfId="86" applyNumberFormat="1" applyAlignment="1">
      <alignment vertical="center" wrapText="1"/>
    </xf>
    <xf numFmtId="167" fontId="6" fillId="0" borderId="49" xfId="86" applyNumberFormat="1" applyBorder="1" applyAlignment="1" applyProtection="1">
      <alignment vertical="center" wrapText="1"/>
      <protection locked="0"/>
    </xf>
    <xf numFmtId="167" fontId="31" fillId="0" borderId="22" xfId="86" applyNumberFormat="1" applyFont="1" applyBorder="1" applyAlignment="1">
      <alignment vertical="center" wrapText="1"/>
    </xf>
    <xf numFmtId="167" fontId="31" fillId="0" borderId="23" xfId="86" applyNumberFormat="1" applyFont="1" applyBorder="1" applyAlignment="1">
      <alignment vertical="center" wrapText="1"/>
    </xf>
    <xf numFmtId="167" fontId="6" fillId="0" borderId="35" xfId="86" applyNumberFormat="1" applyFont="1" applyBorder="1" applyAlignment="1">
      <alignment vertical="center" wrapText="1"/>
    </xf>
    <xf numFmtId="167" fontId="6" fillId="0" borderId="34" xfId="86" applyNumberFormat="1" applyFont="1" applyBorder="1" applyAlignment="1">
      <alignment vertical="center" wrapText="1"/>
    </xf>
    <xf numFmtId="167" fontId="6" fillId="0" borderId="59" xfId="86" applyNumberFormat="1" applyFont="1" applyBorder="1" applyAlignment="1">
      <alignment vertical="center" wrapText="1"/>
    </xf>
    <xf numFmtId="167" fontId="26" fillId="0" borderId="40" xfId="86" applyNumberFormat="1" applyFont="1" applyBorder="1" applyAlignment="1">
      <alignment vertical="center" wrapText="1"/>
    </xf>
    <xf numFmtId="167" fontId="26" fillId="0" borderId="39" xfId="86" applyNumberFormat="1" applyFont="1" applyBorder="1" applyAlignment="1">
      <alignment vertical="center" wrapText="1"/>
    </xf>
    <xf numFmtId="167" fontId="17" fillId="0" borderId="23" xfId="86" applyNumberFormat="1" applyFont="1" applyBorder="1" applyAlignment="1">
      <alignment vertical="center" wrapText="1"/>
    </xf>
    <xf numFmtId="167" fontId="17" fillId="0" borderId="22" xfId="86" applyNumberFormat="1" applyFont="1" applyBorder="1" applyAlignment="1">
      <alignment vertical="center" wrapText="1"/>
    </xf>
    <xf numFmtId="9" fontId="17" fillId="0" borderId="22" xfId="99" applyFont="1" applyBorder="1" applyAlignment="1">
      <alignment vertical="center" wrapText="1"/>
    </xf>
    <xf numFmtId="167" fontId="38" fillId="0" borderId="31" xfId="86" applyNumberFormat="1" applyFont="1" applyBorder="1" applyAlignment="1">
      <alignment vertical="center" wrapText="1"/>
    </xf>
    <xf numFmtId="167" fontId="38" fillId="0" borderId="30" xfId="86" applyNumberFormat="1" applyFont="1" applyBorder="1" applyAlignment="1">
      <alignment vertical="center" wrapText="1"/>
    </xf>
    <xf numFmtId="167" fontId="21" fillId="0" borderId="35" xfId="86" applyNumberFormat="1" applyFont="1" applyBorder="1" applyAlignment="1">
      <alignment vertical="center" wrapText="1"/>
    </xf>
    <xf numFmtId="167" fontId="21" fillId="0" borderId="34" xfId="86" applyNumberFormat="1" applyFont="1" applyBorder="1" applyAlignment="1">
      <alignment vertical="center" wrapText="1"/>
    </xf>
    <xf numFmtId="167" fontId="21" fillId="0" borderId="40" xfId="86" applyNumberFormat="1" applyFont="1" applyBorder="1" applyAlignment="1">
      <alignment vertical="center" wrapText="1"/>
    </xf>
    <xf numFmtId="167" fontId="21" fillId="0" borderId="39" xfId="86" applyNumberFormat="1" applyFont="1" applyBorder="1" applyAlignment="1">
      <alignment vertical="center" wrapText="1"/>
    </xf>
    <xf numFmtId="167" fontId="21" fillId="0" borderId="51" xfId="86" applyNumberFormat="1" applyFont="1" applyBorder="1" applyAlignment="1">
      <alignment vertical="center" wrapText="1"/>
    </xf>
    <xf numFmtId="167" fontId="21" fillId="0" borderId="50" xfId="86" applyNumberFormat="1" applyFont="1" applyBorder="1" applyAlignment="1">
      <alignment vertical="center" wrapText="1"/>
    </xf>
    <xf numFmtId="167" fontId="38" fillId="0" borderId="35" xfId="86" applyNumberFormat="1" applyFont="1" applyBorder="1" applyAlignment="1">
      <alignment vertical="center" wrapText="1"/>
    </xf>
    <xf numFmtId="167" fontId="38" fillId="0" borderId="34" xfId="86" applyNumberFormat="1" applyFont="1" applyBorder="1" applyAlignment="1">
      <alignment vertical="center" wrapText="1"/>
    </xf>
    <xf numFmtId="167" fontId="17" fillId="0" borderId="35" xfId="86" applyNumberFormat="1" applyFont="1" applyBorder="1" applyAlignment="1">
      <alignment vertical="center" wrapText="1"/>
    </xf>
    <xf numFmtId="167" fontId="17" fillId="0" borderId="34" xfId="86" applyNumberFormat="1" applyFont="1" applyBorder="1" applyAlignment="1">
      <alignment vertical="center" wrapText="1"/>
    </xf>
    <xf numFmtId="0" fontId="17" fillId="0" borderId="35" xfId="86" applyFont="1" applyBorder="1" applyAlignment="1">
      <alignment vertical="center" wrapText="1"/>
    </xf>
    <xf numFmtId="167" fontId="23" fillId="0" borderId="52" xfId="86" applyNumberFormat="1" applyFont="1" applyBorder="1" applyAlignment="1">
      <alignment vertical="center" wrapText="1"/>
    </xf>
    <xf numFmtId="0" fontId="23" fillId="0" borderId="52" xfId="86" applyFont="1" applyBorder="1" applyAlignment="1">
      <alignment vertical="center" wrapText="1"/>
    </xf>
    <xf numFmtId="167" fontId="23" fillId="0" borderId="31" xfId="86" applyNumberFormat="1" applyFont="1" applyBorder="1" applyAlignment="1">
      <alignment vertical="center" wrapText="1"/>
    </xf>
    <xf numFmtId="167" fontId="23" fillId="0" borderId="30" xfId="86" applyNumberFormat="1" applyFont="1" applyBorder="1" applyAlignment="1">
      <alignment vertical="center" wrapText="1"/>
    </xf>
    <xf numFmtId="0" fontId="23" fillId="0" borderId="31" xfId="86" applyFont="1" applyBorder="1" applyAlignment="1">
      <alignment vertical="center" wrapText="1"/>
    </xf>
    <xf numFmtId="0" fontId="22" fillId="0" borderId="27" xfId="80" applyFont="1" applyBorder="1" applyAlignment="1">
      <alignment horizontal="center"/>
    </xf>
    <xf numFmtId="0" fontId="22" fillId="0" borderId="18" xfId="80" applyFont="1" applyBorder="1" applyAlignment="1">
      <alignment horizontal="center"/>
    </xf>
    <xf numFmtId="0" fontId="42" fillId="0" borderId="18" xfId="86" applyFont="1" applyBorder="1" applyAlignment="1">
      <alignment vertical="center" wrapText="1"/>
    </xf>
    <xf numFmtId="167" fontId="38" fillId="0" borderId="51" xfId="86" applyNumberFormat="1" applyFont="1" applyBorder="1" applyAlignment="1">
      <alignment vertical="center" wrapText="1"/>
    </xf>
    <xf numFmtId="167" fontId="38" fillId="0" borderId="50" xfId="86" applyNumberFormat="1" applyFont="1" applyBorder="1" applyAlignment="1">
      <alignment vertical="center" wrapText="1"/>
    </xf>
    <xf numFmtId="167" fontId="29" fillId="0" borderId="23" xfId="86" applyNumberFormat="1" applyFont="1" applyBorder="1" applyAlignment="1">
      <alignment horizontal="left" vertical="center" wrapText="1"/>
    </xf>
    <xf numFmtId="167" fontId="29" fillId="0" borderId="22" xfId="86" applyNumberFormat="1" applyFont="1" applyBorder="1" applyAlignment="1">
      <alignment horizontal="left" vertical="center" wrapText="1"/>
    </xf>
    <xf numFmtId="167" fontId="23" fillId="0" borderId="72" xfId="86" applyNumberFormat="1" applyFont="1" applyBorder="1" applyAlignment="1">
      <alignment vertical="center" wrapText="1"/>
    </xf>
    <xf numFmtId="0" fontId="23" fillId="0" borderId="73" xfId="86" applyFont="1" applyBorder="1" applyAlignment="1">
      <alignment vertical="center" wrapText="1"/>
    </xf>
    <xf numFmtId="0" fontId="34" fillId="0" borderId="27" xfId="86" applyFont="1" applyBorder="1" applyAlignment="1">
      <alignment horizontal="center" vertical="center" wrapText="1"/>
    </xf>
    <xf numFmtId="0" fontId="17" fillId="0" borderId="22" xfId="86" applyFont="1" applyBorder="1" applyAlignment="1">
      <alignment horizontal="center" vertical="center" wrapText="1"/>
    </xf>
    <xf numFmtId="0" fontId="6" fillId="0" borderId="50" xfId="86" applyBorder="1" applyAlignment="1">
      <alignment vertical="center" wrapText="1"/>
    </xf>
    <xf numFmtId="0" fontId="44" fillId="0" borderId="16" xfId="86" applyFont="1" applyBorder="1" applyAlignment="1">
      <alignment vertical="center" wrapText="1"/>
    </xf>
    <xf numFmtId="167" fontId="20" fillId="0" borderId="33" xfId="54" applyNumberFormat="1" applyFont="1" applyBorder="1"/>
    <xf numFmtId="0" fontId="45" fillId="0" borderId="16" xfId="80" applyFont="1" applyBorder="1"/>
    <xf numFmtId="0" fontId="45" fillId="0" borderId="16" xfId="86" applyFont="1" applyBorder="1" applyAlignment="1">
      <alignment vertical="center" wrapText="1"/>
    </xf>
    <xf numFmtId="0" fontId="45" fillId="0" borderId="18" xfId="86" applyFont="1" applyBorder="1" applyAlignment="1">
      <alignment vertical="center" wrapText="1"/>
    </xf>
    <xf numFmtId="167" fontId="21" fillId="0" borderId="31" xfId="86" applyNumberFormat="1" applyFont="1" applyBorder="1" applyAlignment="1">
      <alignment vertical="center" wrapText="1"/>
    </xf>
    <xf numFmtId="167" fontId="21" fillId="0" borderId="30" xfId="86" applyNumberFormat="1" applyFont="1" applyBorder="1" applyAlignment="1">
      <alignment vertical="center" wrapText="1"/>
    </xf>
    <xf numFmtId="0" fontId="45" fillId="0" borderId="68" xfId="86" applyFont="1" applyBorder="1" applyAlignment="1">
      <alignment vertical="center" wrapText="1"/>
    </xf>
    <xf numFmtId="167" fontId="38" fillId="0" borderId="40" xfId="86" applyNumberFormat="1" applyFont="1" applyBorder="1" applyAlignment="1">
      <alignment vertical="center" wrapText="1"/>
    </xf>
    <xf numFmtId="167" fontId="23" fillId="0" borderId="40" xfId="86" applyNumberFormat="1" applyFont="1" applyBorder="1" applyAlignment="1">
      <alignment vertical="center" wrapText="1"/>
    </xf>
    <xf numFmtId="167" fontId="23" fillId="0" borderId="39" xfId="86" applyNumberFormat="1" applyFont="1" applyBorder="1" applyAlignment="1">
      <alignment vertical="center" wrapText="1"/>
    </xf>
    <xf numFmtId="167" fontId="22" fillId="0" borderId="70" xfId="80" applyNumberFormat="1" applyFont="1" applyBorder="1"/>
    <xf numFmtId="167" fontId="38" fillId="0" borderId="23" xfId="86" applyNumberFormat="1" applyFont="1" applyBorder="1" applyAlignment="1">
      <alignment vertical="center" wrapText="1"/>
    </xf>
    <xf numFmtId="167" fontId="38" fillId="0" borderId="22" xfId="86" applyNumberFormat="1" applyFont="1" applyBorder="1" applyAlignment="1">
      <alignment vertical="center" wrapText="1"/>
    </xf>
    <xf numFmtId="0" fontId="22" fillId="0" borderId="58" xfId="80" applyFont="1" applyBorder="1" applyAlignment="1">
      <alignment horizontal="center"/>
    </xf>
    <xf numFmtId="0" fontId="30" fillId="0" borderId="28" xfId="80" applyFont="1" applyBorder="1"/>
    <xf numFmtId="167" fontId="38" fillId="0" borderId="55" xfId="86" applyNumberFormat="1" applyFont="1" applyBorder="1" applyAlignment="1">
      <alignment vertical="center" wrapText="1"/>
    </xf>
    <xf numFmtId="167" fontId="38" fillId="0" borderId="54" xfId="86" applyNumberFormat="1" applyFont="1" applyBorder="1" applyAlignment="1">
      <alignment vertical="center" wrapText="1"/>
    </xf>
    <xf numFmtId="0" fontId="38" fillId="0" borderId="55" xfId="86" applyFont="1" applyBorder="1" applyAlignment="1">
      <alignment vertical="center" wrapText="1"/>
    </xf>
    <xf numFmtId="167" fontId="45" fillId="0" borderId="33" xfId="80" applyNumberFormat="1" applyFont="1" applyBorder="1"/>
    <xf numFmtId="167" fontId="46" fillId="0" borderId="35" xfId="86" applyNumberFormat="1" applyFont="1" applyBorder="1" applyAlignment="1">
      <alignment vertical="center" wrapText="1"/>
    </xf>
    <xf numFmtId="167" fontId="46" fillId="0" borderId="34" xfId="86" applyNumberFormat="1" applyFont="1" applyBorder="1" applyAlignment="1">
      <alignment vertical="center" wrapText="1"/>
    </xf>
    <xf numFmtId="0" fontId="46" fillId="0" borderId="35" xfId="86" applyFont="1" applyBorder="1" applyAlignment="1">
      <alignment vertical="center" wrapText="1"/>
    </xf>
    <xf numFmtId="167" fontId="46" fillId="0" borderId="30" xfId="86" applyNumberFormat="1" applyFont="1" applyBorder="1" applyAlignment="1">
      <alignment vertical="center" wrapText="1"/>
    </xf>
    <xf numFmtId="167" fontId="45" fillId="0" borderId="69" xfId="80" applyNumberFormat="1" applyFont="1" applyBorder="1"/>
    <xf numFmtId="167" fontId="46" fillId="0" borderId="51" xfId="86" applyNumberFormat="1" applyFont="1" applyBorder="1" applyAlignment="1">
      <alignment vertical="center" wrapText="1"/>
    </xf>
    <xf numFmtId="167" fontId="6" fillId="0" borderId="23" xfId="86" applyNumberFormat="1" applyFont="1" applyBorder="1" applyAlignment="1">
      <alignment vertical="center" wrapText="1"/>
    </xf>
    <xf numFmtId="167" fontId="6" fillId="0" borderId="71" xfId="86" applyNumberFormat="1" applyFont="1" applyBorder="1" applyAlignment="1">
      <alignment vertical="center" wrapText="1"/>
    </xf>
    <xf numFmtId="167" fontId="6" fillId="0" borderId="53" xfId="86" applyNumberFormat="1" applyFont="1" applyBorder="1" applyAlignment="1">
      <alignment vertical="center" wrapText="1"/>
    </xf>
    <xf numFmtId="0" fontId="23" fillId="0" borderId="78" xfId="86" applyFont="1" applyBorder="1" applyAlignment="1">
      <alignment vertical="center" wrapText="1"/>
    </xf>
    <xf numFmtId="0" fontId="6" fillId="0" borderId="52" xfId="86" applyBorder="1" applyAlignment="1">
      <alignment vertical="center" wrapText="1"/>
    </xf>
    <xf numFmtId="0" fontId="6" fillId="0" borderId="72" xfId="86" applyBorder="1" applyAlignment="1">
      <alignment vertical="center" wrapText="1"/>
    </xf>
    <xf numFmtId="0" fontId="23" fillId="0" borderId="53" xfId="86" applyFont="1" applyBorder="1" applyAlignment="1">
      <alignment vertical="center" wrapText="1"/>
    </xf>
    <xf numFmtId="167" fontId="17" fillId="0" borderId="49" xfId="86" applyNumberFormat="1" applyFont="1" applyBorder="1" applyAlignment="1" applyProtection="1">
      <alignment vertical="center" wrapText="1"/>
      <protection locked="0"/>
    </xf>
    <xf numFmtId="167" fontId="17" fillId="0" borderId="72" xfId="86" applyNumberFormat="1" applyFont="1" applyBorder="1" applyAlignment="1">
      <alignment vertical="center" wrapText="1"/>
    </xf>
    <xf numFmtId="167" fontId="17" fillId="0" borderId="41" xfId="86" applyNumberFormat="1" applyFont="1" applyBorder="1" applyAlignment="1">
      <alignment vertical="center" wrapText="1"/>
    </xf>
    <xf numFmtId="0" fontId="6" fillId="0" borderId="55" xfId="86" applyBorder="1" applyAlignment="1">
      <alignment vertical="center" wrapText="1"/>
    </xf>
    <xf numFmtId="0" fontId="22" fillId="0" borderId="73" xfId="86" applyFont="1" applyBorder="1" applyAlignment="1">
      <alignment vertical="center" wrapText="1"/>
    </xf>
    <xf numFmtId="0" fontId="34" fillId="0" borderId="57" xfId="86" applyFont="1" applyBorder="1" applyAlignment="1">
      <alignment horizontal="center" vertical="center" wrapText="1"/>
    </xf>
    <xf numFmtId="0" fontId="22" fillId="0" borderId="78" xfId="86" applyFont="1" applyBorder="1" applyAlignment="1">
      <alignment vertical="center" wrapText="1"/>
    </xf>
    <xf numFmtId="9" fontId="21" fillId="0" borderId="30" xfId="99" applyFont="1" applyBorder="1" applyAlignment="1">
      <alignment vertical="center" wrapText="1"/>
    </xf>
    <xf numFmtId="0" fontId="2" fillId="0" borderId="0" xfId="80"/>
    <xf numFmtId="0" fontId="45" fillId="0" borderId="65" xfId="80" applyFont="1" applyBorder="1"/>
    <xf numFmtId="0" fontId="47" fillId="0" borderId="16" xfId="80" applyFont="1" applyBorder="1"/>
    <xf numFmtId="0" fontId="44" fillId="0" borderId="16" xfId="80" applyFont="1" applyBorder="1"/>
    <xf numFmtId="167" fontId="20" fillId="0" borderId="46" xfId="80" applyNumberFormat="1" applyFont="1" applyBorder="1"/>
    <xf numFmtId="167" fontId="23" fillId="0" borderId="34" xfId="86" applyNumberFormat="1" applyFont="1" applyBorder="1" applyAlignment="1">
      <alignment vertical="center" wrapText="1"/>
    </xf>
    <xf numFmtId="167" fontId="20" fillId="0" borderId="30" xfId="86" applyNumberFormat="1" applyFont="1" applyBorder="1" applyAlignment="1">
      <alignment vertical="center" wrapText="1"/>
    </xf>
    <xf numFmtId="167" fontId="20" fillId="0" borderId="31" xfId="86" applyNumberFormat="1" applyFont="1" applyBorder="1" applyAlignment="1">
      <alignment vertical="center" wrapText="1"/>
    </xf>
    <xf numFmtId="0" fontId="20" fillId="0" borderId="32" xfId="86" applyFont="1" applyFill="1" applyBorder="1" applyAlignment="1">
      <alignment horizontal="center" vertical="center" wrapText="1"/>
    </xf>
    <xf numFmtId="0" fontId="20" fillId="0" borderId="16" xfId="86" applyFont="1" applyFill="1" applyBorder="1" applyAlignment="1">
      <alignment horizontal="center" vertical="center" wrapText="1"/>
    </xf>
    <xf numFmtId="167" fontId="20" fillId="0" borderId="34" xfId="86" applyNumberFormat="1" applyFont="1" applyBorder="1" applyAlignment="1">
      <alignment vertical="center" wrapText="1"/>
    </xf>
    <xf numFmtId="167" fontId="20" fillId="0" borderId="35" xfId="86" applyNumberFormat="1" applyFont="1" applyBorder="1" applyAlignment="1">
      <alignment vertical="center" wrapText="1"/>
    </xf>
    <xf numFmtId="167" fontId="22" fillId="0" borderId="34" xfId="86" applyNumberFormat="1" applyFont="1" applyBorder="1" applyAlignment="1">
      <alignment vertical="center" wrapText="1"/>
    </xf>
    <xf numFmtId="0" fontId="20" fillId="0" borderId="36" xfId="86" applyFont="1" applyFill="1" applyBorder="1" applyAlignment="1">
      <alignment horizontal="center" vertical="center" wrapText="1"/>
    </xf>
    <xf numFmtId="0" fontId="20" fillId="0" borderId="37" xfId="86" applyFont="1" applyFill="1" applyBorder="1" applyAlignment="1">
      <alignment horizontal="center" vertical="center" wrapText="1"/>
    </xf>
    <xf numFmtId="167" fontId="22" fillId="0" borderId="39" xfId="86" applyNumberFormat="1" applyFont="1" applyBorder="1" applyAlignment="1">
      <alignment vertical="center" wrapText="1"/>
    </xf>
    <xf numFmtId="167" fontId="30" fillId="0" borderId="22" xfId="86" applyNumberFormat="1" applyFont="1" applyBorder="1" applyAlignment="1">
      <alignment vertical="center" wrapText="1"/>
    </xf>
    <xf numFmtId="0" fontId="38" fillId="0" borderId="23" xfId="86" applyFont="1" applyFill="1" applyBorder="1" applyAlignment="1">
      <alignment horizontal="center" vertical="center" wrapText="1"/>
    </xf>
    <xf numFmtId="0" fontId="38" fillId="0" borderId="71" xfId="86" applyFont="1" applyFill="1" applyBorder="1" applyAlignment="1">
      <alignment horizontal="center" vertical="center" wrapText="1"/>
    </xf>
    <xf numFmtId="0" fontId="29" fillId="0" borderId="71" xfId="86" applyFont="1" applyBorder="1" applyAlignment="1">
      <alignment vertical="center" wrapText="1"/>
    </xf>
    <xf numFmtId="167" fontId="31" fillId="0" borderId="53" xfId="86" applyNumberFormat="1" applyFont="1" applyBorder="1" applyAlignment="1">
      <alignment vertical="center" wrapText="1"/>
    </xf>
    <xf numFmtId="167" fontId="30" fillId="0" borderId="23" xfId="86" applyNumberFormat="1" applyFont="1" applyBorder="1" applyAlignment="1">
      <alignment vertical="center" wrapText="1"/>
    </xf>
    <xf numFmtId="0" fontId="34" fillId="0" borderId="23" xfId="86" applyFont="1" applyFill="1" applyBorder="1" applyAlignment="1">
      <alignment horizontal="center" vertical="center" wrapText="1"/>
    </xf>
    <xf numFmtId="0" fontId="34" fillId="0" borderId="71" xfId="86" applyFont="1" applyFill="1" applyBorder="1" applyAlignment="1">
      <alignment horizontal="center" vertical="center" wrapText="1"/>
    </xf>
    <xf numFmtId="0" fontId="18" fillId="0" borderId="71" xfId="86" applyFont="1" applyBorder="1" applyAlignment="1">
      <alignment vertical="center" wrapText="1"/>
    </xf>
    <xf numFmtId="167" fontId="41" fillId="0" borderId="53" xfId="86" applyNumberFormat="1" applyFont="1" applyBorder="1" applyAlignment="1">
      <alignment vertical="center" wrapText="1"/>
    </xf>
    <xf numFmtId="167" fontId="38" fillId="0" borderId="43" xfId="86" applyNumberFormat="1" applyFont="1" applyBorder="1" applyAlignment="1">
      <alignment vertical="center" wrapText="1"/>
    </xf>
    <xf numFmtId="167" fontId="38" fillId="0" borderId="72" xfId="86" applyNumberFormat="1" applyFont="1" applyBorder="1" applyAlignment="1">
      <alignment vertical="center" wrapText="1"/>
    </xf>
    <xf numFmtId="167" fontId="29" fillId="0" borderId="50" xfId="86" applyNumberFormat="1" applyFont="1" applyBorder="1" applyAlignment="1">
      <alignment horizontal="left" vertical="center" wrapText="1"/>
    </xf>
    <xf numFmtId="167" fontId="29" fillId="0" borderId="51" xfId="86" applyNumberFormat="1" applyFont="1" applyBorder="1" applyAlignment="1">
      <alignment horizontal="left" vertical="center" wrapText="1"/>
    </xf>
    <xf numFmtId="0" fontId="29" fillId="0" borderId="22" xfId="86" applyFont="1" applyBorder="1" applyAlignment="1">
      <alignment horizontal="left" vertical="center" wrapText="1"/>
    </xf>
    <xf numFmtId="167" fontId="29" fillId="0" borderId="21" xfId="86" applyNumberFormat="1" applyFont="1" applyBorder="1" applyAlignment="1">
      <alignment vertical="center" wrapText="1"/>
    </xf>
    <xf numFmtId="0" fontId="29" fillId="0" borderId="63" xfId="86" quotePrefix="1" applyFont="1" applyBorder="1" applyAlignment="1">
      <alignment horizontal="right" vertical="center"/>
    </xf>
    <xf numFmtId="0" fontId="29" fillId="0" borderId="53" xfId="86" applyFont="1" applyBorder="1" applyAlignment="1">
      <alignment horizontal="center" vertical="center" wrapText="1"/>
    </xf>
    <xf numFmtId="0" fontId="6" fillId="0" borderId="70" xfId="86" applyBorder="1" applyAlignment="1">
      <alignment vertical="center" wrapText="1"/>
    </xf>
    <xf numFmtId="0" fontId="29" fillId="0" borderId="76" xfId="86" applyFont="1" applyBorder="1" applyAlignment="1">
      <alignment horizontal="center" vertical="center" wrapText="1"/>
    </xf>
    <xf numFmtId="0" fontId="39" fillId="0" borderId="60" xfId="80" applyFont="1" applyBorder="1"/>
    <xf numFmtId="0" fontId="16" fillId="0" borderId="46" xfId="86" applyFont="1" applyBorder="1" applyAlignment="1">
      <alignment vertical="center" wrapText="1"/>
    </xf>
    <xf numFmtId="0" fontId="24" fillId="0" borderId="34" xfId="86" applyFont="1" applyBorder="1" applyAlignment="1">
      <alignment vertical="center" wrapText="1"/>
    </xf>
    <xf numFmtId="0" fontId="24" fillId="0" borderId="59" xfId="86" applyFont="1" applyBorder="1" applyAlignment="1">
      <alignment vertical="center" wrapText="1"/>
    </xf>
    <xf numFmtId="9" fontId="21" fillId="0" borderId="34" xfId="99" applyFont="1" applyBorder="1" applyAlignment="1">
      <alignment vertical="center" wrapText="1"/>
    </xf>
    <xf numFmtId="0" fontId="24" fillId="0" borderId="46" xfId="86" applyFont="1" applyBorder="1" applyAlignment="1">
      <alignment vertical="center" wrapText="1"/>
    </xf>
    <xf numFmtId="0" fontId="42" fillId="0" borderId="65" xfId="86" applyFont="1" applyBorder="1" applyAlignment="1">
      <alignment vertical="center" wrapText="1"/>
    </xf>
    <xf numFmtId="0" fontId="24" fillId="0" borderId="77" xfId="86" applyFont="1" applyBorder="1" applyAlignment="1">
      <alignment vertical="center" wrapText="1"/>
    </xf>
    <xf numFmtId="0" fontId="24" fillId="0" borderId="39" xfId="86" applyFont="1" applyBorder="1" applyAlignment="1">
      <alignment vertical="center" wrapText="1"/>
    </xf>
    <xf numFmtId="167" fontId="20" fillId="0" borderId="65" xfId="86" applyNumberFormat="1" applyFont="1" applyBorder="1" applyAlignment="1">
      <alignment vertical="center" wrapText="1"/>
    </xf>
    <xf numFmtId="0" fontId="20" fillId="0" borderId="46" xfId="80" applyFont="1" applyBorder="1"/>
    <xf numFmtId="0" fontId="24" fillId="0" borderId="70" xfId="86" applyFont="1" applyBorder="1" applyAlignment="1">
      <alignment vertical="center" wrapText="1"/>
    </xf>
    <xf numFmtId="0" fontId="24" fillId="0" borderId="50" xfId="86" applyFont="1" applyBorder="1" applyAlignment="1">
      <alignment vertical="center" wrapText="1"/>
    </xf>
    <xf numFmtId="0" fontId="48" fillId="0" borderId="53" xfId="86" applyFont="1" applyBorder="1" applyAlignment="1">
      <alignment vertical="center" wrapText="1"/>
    </xf>
    <xf numFmtId="0" fontId="48" fillId="0" borderId="22" xfId="86" applyFont="1" applyBorder="1" applyAlignment="1">
      <alignment vertical="center" wrapText="1"/>
    </xf>
    <xf numFmtId="0" fontId="24" fillId="0" borderId="76" xfId="86" applyFont="1" applyBorder="1" applyAlignment="1">
      <alignment vertical="center" wrapText="1"/>
    </xf>
    <xf numFmtId="0" fontId="24" fillId="0" borderId="30" xfId="86" applyFont="1" applyBorder="1" applyAlignment="1">
      <alignment vertical="center" wrapText="1"/>
    </xf>
    <xf numFmtId="0" fontId="20" fillId="0" borderId="47" xfId="80" applyFont="1" applyBorder="1" applyAlignment="1">
      <alignment horizontal="center"/>
    </xf>
    <xf numFmtId="0" fontId="45" fillId="0" borderId="81" xfId="86" applyFont="1" applyBorder="1" applyAlignment="1">
      <alignment vertical="center" wrapText="1"/>
    </xf>
    <xf numFmtId="0" fontId="48" fillId="0" borderId="46" xfId="86" applyFont="1" applyBorder="1" applyAlignment="1">
      <alignment vertical="center" wrapText="1"/>
    </xf>
    <xf numFmtId="0" fontId="48" fillId="0" borderId="34" xfId="86" applyFont="1" applyBorder="1" applyAlignment="1">
      <alignment vertical="center" wrapText="1"/>
    </xf>
    <xf numFmtId="0" fontId="24" fillId="0" borderId="34" xfId="80" applyFont="1" applyBorder="1"/>
    <xf numFmtId="0" fontId="48" fillId="0" borderId="77" xfId="86" applyFont="1" applyBorder="1" applyAlignment="1">
      <alignment vertical="center" wrapText="1"/>
    </xf>
    <xf numFmtId="0" fontId="48" fillId="0" borderId="39" xfId="86" applyFont="1" applyBorder="1" applyAlignment="1">
      <alignment vertical="center" wrapText="1"/>
    </xf>
    <xf numFmtId="0" fontId="20" fillId="0" borderId="58" xfId="80" applyFont="1" applyBorder="1" applyAlignment="1">
      <alignment horizontal="center"/>
    </xf>
    <xf numFmtId="0" fontId="38" fillId="0" borderId="44" xfId="86" applyFont="1" applyBorder="1" applyAlignment="1">
      <alignment horizontal="center" vertical="center" wrapText="1"/>
    </xf>
    <xf numFmtId="0" fontId="38" fillId="0" borderId="14" xfId="86" applyFont="1" applyBorder="1" applyAlignment="1">
      <alignment horizontal="center" vertical="center" wrapText="1"/>
    </xf>
    <xf numFmtId="0" fontId="48" fillId="0" borderId="41" xfId="86" applyFont="1" applyBorder="1" applyAlignment="1">
      <alignment vertical="center" wrapText="1"/>
    </xf>
    <xf numFmtId="0" fontId="38" fillId="0" borderId="51" xfId="86" applyFont="1" applyBorder="1" applyAlignment="1">
      <alignment horizontal="center" vertical="center" wrapText="1"/>
    </xf>
    <xf numFmtId="167" fontId="38" fillId="0" borderId="70" xfId="86" applyNumberFormat="1" applyFont="1" applyBorder="1" applyAlignment="1" applyProtection="1">
      <alignment vertical="center" wrapText="1"/>
      <protection locked="0"/>
    </xf>
    <xf numFmtId="0" fontId="38" fillId="0" borderId="70" xfId="86" applyFont="1" applyBorder="1" applyAlignment="1">
      <alignment vertical="center" wrapText="1"/>
    </xf>
    <xf numFmtId="0" fontId="6" fillId="0" borderId="51" xfId="86" applyBorder="1" applyAlignment="1">
      <alignment horizontal="left" vertical="center" wrapText="1"/>
    </xf>
    <xf numFmtId="0" fontId="29" fillId="0" borderId="75" xfId="86" applyFont="1" applyBorder="1" applyAlignment="1">
      <alignment horizontal="center" vertical="center" wrapText="1"/>
    </xf>
    <xf numFmtId="0" fontId="49" fillId="0" borderId="19" xfId="86" applyFont="1" applyBorder="1" applyAlignment="1">
      <alignment horizontal="center" vertical="center" wrapText="1"/>
    </xf>
    <xf numFmtId="0" fontId="17" fillId="0" borderId="53" xfId="86" applyFont="1" applyBorder="1" applyAlignment="1">
      <alignment vertical="center" wrapText="1"/>
    </xf>
    <xf numFmtId="0" fontId="17" fillId="0" borderId="22" xfId="86" applyFont="1" applyBorder="1" applyAlignment="1">
      <alignment vertical="center" wrapText="1"/>
    </xf>
    <xf numFmtId="167" fontId="23" fillId="0" borderId="33" xfId="86" applyNumberFormat="1" applyFont="1" applyBorder="1" applyAlignment="1" applyProtection="1">
      <alignment vertical="center" wrapText="1"/>
      <protection locked="0"/>
    </xf>
    <xf numFmtId="0" fontId="17" fillId="0" borderId="76" xfId="86" applyFont="1" applyBorder="1" applyAlignment="1">
      <alignment vertical="center" wrapText="1"/>
    </xf>
    <xf numFmtId="0" fontId="17" fillId="0" borderId="30" xfId="86" applyFont="1" applyBorder="1" applyAlignment="1">
      <alignment vertical="center" wrapText="1"/>
    </xf>
    <xf numFmtId="0" fontId="20" fillId="0" borderId="16" xfId="86" applyFont="1" applyBorder="1" applyAlignment="1">
      <alignment vertical="center" wrapText="1"/>
    </xf>
    <xf numFmtId="0" fontId="6" fillId="0" borderId="46" xfId="86" applyBorder="1" applyAlignment="1">
      <alignment vertical="center" wrapText="1"/>
    </xf>
    <xf numFmtId="0" fontId="29" fillId="0" borderId="74" xfId="86" applyFont="1" applyBorder="1" applyAlignment="1">
      <alignment horizontal="center" vertical="center" wrapText="1"/>
    </xf>
    <xf numFmtId="0" fontId="6" fillId="0" borderId="59" xfId="86" applyBorder="1" applyAlignment="1">
      <alignment vertical="center" wrapText="1"/>
    </xf>
    <xf numFmtId="0" fontId="24" fillId="0" borderId="65" xfId="86" applyFont="1" applyBorder="1" applyAlignment="1">
      <alignment vertical="center" wrapText="1"/>
    </xf>
    <xf numFmtId="0" fontId="17" fillId="0" borderId="34" xfId="86" applyFont="1" applyBorder="1" applyAlignment="1">
      <alignment vertical="center" wrapText="1"/>
    </xf>
    <xf numFmtId="0" fontId="6" fillId="0" borderId="30" xfId="86" applyBorder="1" applyAlignment="1">
      <alignment vertical="center" wrapText="1"/>
    </xf>
    <xf numFmtId="0" fontId="6" fillId="0" borderId="76" xfId="86" applyBorder="1" applyAlignment="1">
      <alignment vertical="center" wrapText="1"/>
    </xf>
    <xf numFmtId="0" fontId="21" fillId="0" borderId="16" xfId="86" applyFont="1" applyBorder="1" applyAlignment="1">
      <alignment vertical="center" wrapText="1"/>
    </xf>
    <xf numFmtId="0" fontId="38" fillId="0" borderId="67" xfId="86" applyFont="1" applyBorder="1" applyAlignment="1">
      <alignment horizontal="center" vertical="center" wrapText="1"/>
    </xf>
    <xf numFmtId="0" fontId="38" fillId="0" borderId="68" xfId="86" applyFont="1" applyBorder="1" applyAlignment="1">
      <alignment horizontal="center" vertical="center" wrapText="1"/>
    </xf>
    <xf numFmtId="0" fontId="17" fillId="0" borderId="41" xfId="86" applyFont="1" applyBorder="1" applyAlignment="1">
      <alignment vertical="center" wrapText="1"/>
    </xf>
    <xf numFmtId="0" fontId="6" fillId="0" borderId="82" xfId="86" applyBorder="1" applyAlignment="1">
      <alignment vertical="center" wrapText="1"/>
    </xf>
    <xf numFmtId="0" fontId="50" fillId="0" borderId="0" xfId="80" applyFont="1"/>
    <xf numFmtId="0" fontId="20" fillId="0" borderId="0" xfId="80" applyFont="1"/>
    <xf numFmtId="0" fontId="29" fillId="0" borderId="37" xfId="86" applyFont="1" applyBorder="1" applyAlignment="1" applyProtection="1">
      <alignment horizontal="left" vertical="center"/>
      <protection locked="0"/>
    </xf>
    <xf numFmtId="0" fontId="29" fillId="0" borderId="38" xfId="86" applyFont="1" applyBorder="1" applyAlignment="1" applyProtection="1">
      <alignment horizontal="right" vertical="center"/>
      <protection locked="0"/>
    </xf>
    <xf numFmtId="0" fontId="17" fillId="0" borderId="56" xfId="86" applyFont="1" applyBorder="1" applyAlignment="1">
      <alignment horizontal="center" vertical="center" wrapText="1"/>
    </xf>
    <xf numFmtId="0" fontId="17" fillId="0" borderId="74" xfId="86" applyFont="1" applyBorder="1" applyAlignment="1">
      <alignment horizontal="center" vertical="center" wrapText="1"/>
    </xf>
    <xf numFmtId="0" fontId="29" fillId="0" borderId="80" xfId="86" applyFont="1" applyBorder="1" applyAlignment="1">
      <alignment horizontal="center" vertical="center" wrapText="1"/>
    </xf>
    <xf numFmtId="0" fontId="29" fillId="0" borderId="83" xfId="86" applyFont="1" applyBorder="1" applyAlignment="1">
      <alignment horizontal="center" vertical="center" wrapText="1"/>
    </xf>
    <xf numFmtId="0" fontId="20" fillId="0" borderId="34" xfId="80" applyFont="1" applyBorder="1"/>
    <xf numFmtId="0" fontId="20" fillId="0" borderId="59" xfId="80" applyFont="1" applyBorder="1"/>
    <xf numFmtId="167" fontId="20" fillId="0" borderId="34" xfId="80" applyNumberFormat="1" applyFont="1" applyBorder="1"/>
    <xf numFmtId="167" fontId="20" fillId="0" borderId="41" xfId="80" applyNumberFormat="1" applyFont="1" applyBorder="1"/>
    <xf numFmtId="167" fontId="20" fillId="0" borderId="38" xfId="80" applyNumberFormat="1" applyFont="1" applyBorder="1"/>
    <xf numFmtId="167" fontId="20" fillId="0" borderId="79" xfId="80" applyNumberFormat="1" applyFont="1" applyBorder="1"/>
    <xf numFmtId="0" fontId="20" fillId="0" borderId="84" xfId="80" applyFont="1" applyBorder="1"/>
    <xf numFmtId="167" fontId="22" fillId="0" borderId="43" xfId="80" applyNumberFormat="1" applyFont="1" applyBorder="1"/>
    <xf numFmtId="0" fontId="22" fillId="0" borderId="85" xfId="80" applyFont="1" applyBorder="1"/>
    <xf numFmtId="167" fontId="20" fillId="0" borderId="75" xfId="80" applyNumberFormat="1" applyFont="1" applyBorder="1"/>
    <xf numFmtId="0" fontId="20" fillId="0" borderId="74" xfId="80" applyFont="1" applyBorder="1"/>
    <xf numFmtId="167" fontId="22" fillId="0" borderId="22" xfId="80" applyNumberFormat="1" applyFont="1" applyBorder="1"/>
    <xf numFmtId="0" fontId="22" fillId="0" borderId="71" xfId="80" applyFont="1" applyBorder="1"/>
    <xf numFmtId="167" fontId="20" fillId="0" borderId="50" xfId="80" applyNumberFormat="1" applyFont="1" applyBorder="1"/>
    <xf numFmtId="167" fontId="22" fillId="0" borderId="34" xfId="80" applyNumberFormat="1" applyFont="1" applyBorder="1"/>
    <xf numFmtId="0" fontId="22" fillId="0" borderId="59" xfId="80" applyFont="1" applyBorder="1"/>
    <xf numFmtId="167" fontId="22" fillId="0" borderId="39" xfId="80" applyNumberFormat="1" applyFont="1" applyBorder="1"/>
    <xf numFmtId="0" fontId="22" fillId="0" borderId="66" xfId="80" applyFont="1" applyBorder="1"/>
    <xf numFmtId="0" fontId="22" fillId="0" borderId="22" xfId="80" applyFont="1" applyBorder="1"/>
    <xf numFmtId="0" fontId="20" fillId="0" borderId="36" xfId="80" applyFont="1" applyBorder="1" applyAlignment="1">
      <alignment horizontal="center"/>
    </xf>
    <xf numFmtId="0" fontId="20" fillId="0" borderId="37" xfId="80" applyFont="1" applyBorder="1" applyAlignment="1">
      <alignment horizontal="center"/>
    </xf>
    <xf numFmtId="0" fontId="30" fillId="0" borderId="37" xfId="80" applyFont="1" applyBorder="1"/>
    <xf numFmtId="167" fontId="30" fillId="0" borderId="38" xfId="54" applyNumberFormat="1" applyFont="1" applyBorder="1" applyAlignment="1"/>
    <xf numFmtId="0" fontId="30" fillId="0" borderId="57" xfId="86" applyFont="1" applyBorder="1" applyAlignment="1">
      <alignment horizontal="center" vertical="center" wrapText="1"/>
    </xf>
    <xf numFmtId="0" fontId="30" fillId="0" borderId="25" xfId="86" applyFont="1" applyBorder="1" applyAlignment="1">
      <alignment horizontal="center" vertical="center" wrapText="1"/>
    </xf>
    <xf numFmtId="0" fontId="29" fillId="0" borderId="25" xfId="86" applyFont="1" applyBorder="1" applyAlignment="1">
      <alignment horizontal="left" vertical="center" wrapText="1"/>
    </xf>
    <xf numFmtId="167" fontId="29" fillId="0" borderId="26" xfId="86" applyNumberFormat="1" applyFont="1" applyBorder="1" applyAlignment="1">
      <alignment horizontal="left" vertical="center" wrapText="1"/>
    </xf>
    <xf numFmtId="167" fontId="20" fillId="0" borderId="22" xfId="80" applyNumberFormat="1" applyFont="1" applyBorder="1"/>
    <xf numFmtId="167" fontId="20" fillId="0" borderId="53" xfId="80" applyNumberFormat="1" applyFont="1" applyBorder="1"/>
    <xf numFmtId="0" fontId="20" fillId="0" borderId="71" xfId="80" applyFont="1" applyBorder="1"/>
    <xf numFmtId="0" fontId="20" fillId="0" borderId="19" xfId="86" applyFont="1" applyBorder="1" applyAlignment="1">
      <alignment horizontal="center" vertical="center" wrapText="1"/>
    </xf>
    <xf numFmtId="0" fontId="19" fillId="0" borderId="20" xfId="86" applyFont="1" applyBorder="1" applyAlignment="1">
      <alignment horizontal="center" vertical="center" wrapText="1"/>
    </xf>
    <xf numFmtId="0" fontId="20" fillId="0" borderId="27" xfId="86" applyFont="1" applyBorder="1" applyAlignment="1">
      <alignment horizontal="center" vertical="center" wrapText="1"/>
    </xf>
    <xf numFmtId="0" fontId="20" fillId="0" borderId="18" xfId="86" applyFont="1" applyBorder="1" applyAlignment="1">
      <alignment horizontal="center" vertical="center" wrapText="1"/>
    </xf>
    <xf numFmtId="0" fontId="21" fillId="0" borderId="18" xfId="86" applyFont="1" applyBorder="1" applyAlignment="1">
      <alignment vertical="center" wrapText="1"/>
    </xf>
    <xf numFmtId="0" fontId="20" fillId="0" borderId="32" xfId="86" applyFont="1" applyBorder="1" applyAlignment="1">
      <alignment horizontal="center" vertical="center" wrapText="1"/>
    </xf>
    <xf numFmtId="0" fontId="20" fillId="0" borderId="16" xfId="86" applyFont="1" applyBorder="1" applyAlignment="1">
      <alignment horizontal="center" vertical="center" wrapText="1"/>
    </xf>
    <xf numFmtId="167" fontId="23" fillId="0" borderId="71" xfId="86" applyNumberFormat="1" applyFont="1" applyBorder="1" applyAlignment="1">
      <alignment vertical="center" wrapText="1"/>
    </xf>
    <xf numFmtId="0" fontId="20" fillId="0" borderId="58" xfId="86" applyFont="1" applyBorder="1" applyAlignment="1">
      <alignment horizontal="center" vertical="center" wrapText="1"/>
    </xf>
    <xf numFmtId="0" fontId="20" fillId="0" borderId="28" xfId="86" applyFont="1" applyBorder="1" applyAlignment="1">
      <alignment horizontal="center" vertical="center" wrapText="1"/>
    </xf>
    <xf numFmtId="0" fontId="21" fillId="0" borderId="28" xfId="86" applyFont="1" applyBorder="1" applyAlignment="1">
      <alignment vertical="center" wrapText="1"/>
    </xf>
    <xf numFmtId="167" fontId="23" fillId="0" borderId="0" xfId="86" applyNumberFormat="1" applyFont="1" applyBorder="1" applyAlignment="1">
      <alignment vertical="center" wrapText="1"/>
    </xf>
    <xf numFmtId="0" fontId="20" fillId="0" borderId="67" xfId="86" applyFont="1" applyBorder="1" applyAlignment="1">
      <alignment horizontal="center" vertical="center" wrapText="1"/>
    </xf>
    <xf numFmtId="0" fontId="20" fillId="0" borderId="68" xfId="86" applyFont="1" applyBorder="1" applyAlignment="1">
      <alignment horizontal="center" vertical="center" wrapText="1"/>
    </xf>
    <xf numFmtId="0" fontId="21" fillId="0" borderId="68" xfId="86" applyFont="1" applyBorder="1" applyAlignment="1">
      <alignment vertical="center" wrapText="1"/>
    </xf>
    <xf numFmtId="0" fontId="20" fillId="0" borderId="44" xfId="86" applyFont="1" applyBorder="1" applyAlignment="1">
      <alignment horizontal="center" vertical="center" wrapText="1"/>
    </xf>
    <xf numFmtId="0" fontId="20" fillId="0" borderId="14" xfId="86" applyFont="1" applyBorder="1" applyAlignment="1">
      <alignment horizontal="center" vertical="center" wrapText="1"/>
    </xf>
    <xf numFmtId="0" fontId="21" fillId="0" borderId="14" xfId="86" applyFont="1" applyBorder="1" applyAlignment="1">
      <alignment vertical="center" wrapText="1"/>
    </xf>
    <xf numFmtId="167" fontId="2" fillId="0" borderId="0" xfId="80" applyNumberFormat="1"/>
    <xf numFmtId="167" fontId="30" fillId="0" borderId="38" xfId="80" applyNumberFormat="1" applyFont="1" applyBorder="1"/>
    <xf numFmtId="0" fontId="30" fillId="0" borderId="22" xfId="80" applyFont="1" applyBorder="1"/>
    <xf numFmtId="0" fontId="29" fillId="0" borderId="38" xfId="86" quotePrefix="1" applyFont="1" applyBorder="1" applyAlignment="1" applyProtection="1">
      <alignment horizontal="right" vertical="center"/>
      <protection locked="0"/>
    </xf>
    <xf numFmtId="0" fontId="29" fillId="0" borderId="57" xfId="86" applyFont="1" applyBorder="1" applyAlignment="1">
      <alignment horizontal="center" vertical="center" wrapText="1"/>
    </xf>
    <xf numFmtId="0" fontId="31" fillId="0" borderId="54" xfId="86" applyFont="1" applyBorder="1" applyAlignment="1">
      <alignment horizontal="center" vertical="center" wrapText="1"/>
    </xf>
    <xf numFmtId="0" fontId="20" fillId="0" borderId="15" xfId="80" applyFont="1" applyBorder="1" applyAlignment="1">
      <alignment horizontal="center"/>
    </xf>
    <xf numFmtId="0" fontId="30" fillId="0" borderId="32" xfId="80" applyFont="1" applyBorder="1"/>
    <xf numFmtId="0" fontId="19" fillId="0" borderId="32" xfId="80" applyFont="1" applyBorder="1"/>
    <xf numFmtId="0" fontId="20" fillId="0" borderId="33" xfId="80" applyFont="1" applyBorder="1" applyAlignment="1">
      <alignment horizontal="center"/>
    </xf>
    <xf numFmtId="0" fontId="20" fillId="0" borderId="65" xfId="80" applyFont="1" applyBorder="1"/>
    <xf numFmtId="0" fontId="20" fillId="0" borderId="13" xfId="80" applyFont="1" applyBorder="1" applyAlignment="1">
      <alignment horizontal="center"/>
    </xf>
    <xf numFmtId="0" fontId="20" fillId="0" borderId="44" xfId="80" applyFont="1" applyBorder="1"/>
    <xf numFmtId="0" fontId="20" fillId="0" borderId="41" xfId="80" applyFont="1" applyBorder="1"/>
    <xf numFmtId="0" fontId="22" fillId="0" borderId="86" xfId="80" applyFont="1" applyBorder="1" applyAlignment="1">
      <alignment horizontal="center"/>
    </xf>
    <xf numFmtId="0" fontId="22" fillId="0" borderId="19" xfId="80" applyFont="1" applyBorder="1"/>
    <xf numFmtId="0" fontId="22" fillId="0" borderId="53" xfId="80" applyFont="1" applyBorder="1"/>
    <xf numFmtId="0" fontId="20" fillId="0" borderId="17" xfId="80" applyFont="1" applyBorder="1" applyAlignment="1">
      <alignment horizontal="center"/>
    </xf>
    <xf numFmtId="0" fontId="19" fillId="0" borderId="27" xfId="80" applyFont="1" applyBorder="1"/>
    <xf numFmtId="167" fontId="20" fillId="0" borderId="80" xfId="80" applyNumberFormat="1" applyFont="1" applyBorder="1"/>
    <xf numFmtId="167" fontId="20" fillId="0" borderId="54" xfId="80" applyNumberFormat="1" applyFont="1" applyBorder="1"/>
    <xf numFmtId="0" fontId="20" fillId="0" borderId="54" xfId="80" applyFont="1" applyBorder="1"/>
    <xf numFmtId="0" fontId="20" fillId="0" borderId="32" xfId="80" applyFont="1" applyBorder="1"/>
    <xf numFmtId="167" fontId="20" fillId="0" borderId="39" xfId="80" applyNumberFormat="1" applyFont="1" applyBorder="1"/>
    <xf numFmtId="0" fontId="20" fillId="0" borderId="39" xfId="80" applyFont="1" applyBorder="1"/>
    <xf numFmtId="0" fontId="22" fillId="0" borderId="32" xfId="80" applyFont="1" applyBorder="1"/>
    <xf numFmtId="167" fontId="22" fillId="0" borderId="46" xfId="80" applyNumberFormat="1" applyFont="1" applyBorder="1"/>
    <xf numFmtId="0" fontId="22" fillId="0" borderId="34" xfId="80" applyFont="1" applyBorder="1"/>
    <xf numFmtId="0" fontId="22" fillId="0" borderId="44" xfId="80" applyFont="1" applyBorder="1"/>
    <xf numFmtId="167" fontId="22" fillId="0" borderId="79" xfId="80" applyNumberFormat="1" applyFont="1" applyBorder="1"/>
    <xf numFmtId="0" fontId="20" fillId="0" borderId="27" xfId="80" applyFont="1" applyBorder="1"/>
    <xf numFmtId="0" fontId="30" fillId="0" borderId="44" xfId="80" applyFont="1" applyBorder="1"/>
    <xf numFmtId="167" fontId="30" fillId="0" borderId="45" xfId="54" applyNumberFormat="1" applyFont="1" applyBorder="1"/>
    <xf numFmtId="0" fontId="30" fillId="0" borderId="87" xfId="86" applyFont="1" applyBorder="1" applyAlignment="1">
      <alignment horizontal="center" vertical="center" wrapText="1"/>
    </xf>
    <xf numFmtId="0" fontId="29" fillId="0" borderId="57" xfId="86" applyFont="1" applyBorder="1" applyAlignment="1">
      <alignment horizontal="left" vertical="center" wrapText="1"/>
    </xf>
    <xf numFmtId="0" fontId="20" fillId="0" borderId="22" xfId="80" applyFont="1" applyBorder="1"/>
    <xf numFmtId="0" fontId="19" fillId="0" borderId="86" xfId="86" applyFont="1" applyBorder="1" applyAlignment="1">
      <alignment horizontal="center" vertical="center" wrapText="1"/>
    </xf>
    <xf numFmtId="0" fontId="23" fillId="0" borderId="19" xfId="86" applyFont="1" applyBorder="1" applyAlignment="1">
      <alignment vertical="center" wrapText="1"/>
    </xf>
    <xf numFmtId="0" fontId="20" fillId="0" borderId="17" xfId="86" applyFont="1" applyBorder="1" applyAlignment="1">
      <alignment horizontal="center" vertical="center" wrapText="1"/>
    </xf>
    <xf numFmtId="0" fontId="21" fillId="0" borderId="27" xfId="86" applyFont="1" applyBorder="1" applyAlignment="1">
      <alignment vertical="center" wrapText="1"/>
    </xf>
    <xf numFmtId="167" fontId="21" fillId="0" borderId="60" xfId="86" applyNumberFormat="1" applyFont="1" applyBorder="1" applyAlignment="1" applyProtection="1">
      <alignment vertical="center" wrapText="1"/>
      <protection locked="0"/>
    </xf>
    <xf numFmtId="0" fontId="20" fillId="0" borderId="15" xfId="86" applyFont="1" applyBorder="1" applyAlignment="1">
      <alignment horizontal="center" vertical="center" wrapText="1"/>
    </xf>
    <xf numFmtId="0" fontId="21" fillId="0" borderId="32" xfId="86" applyFont="1" applyBorder="1" applyAlignment="1">
      <alignment vertical="center" wrapText="1"/>
    </xf>
    <xf numFmtId="0" fontId="20" fillId="0" borderId="57" xfId="86" applyFont="1" applyBorder="1" applyAlignment="1">
      <alignment horizontal="center" vertical="center" wrapText="1"/>
    </xf>
    <xf numFmtId="0" fontId="19" fillId="0" borderId="87" xfId="86" applyFont="1" applyBorder="1" applyAlignment="1">
      <alignment horizontal="center" vertical="center" wrapText="1"/>
    </xf>
    <xf numFmtId="0" fontId="23" fillId="0" borderId="57" xfId="86" applyFont="1" applyBorder="1" applyAlignment="1">
      <alignment vertical="center" wrapText="1"/>
    </xf>
    <xf numFmtId="167" fontId="23" fillId="0" borderId="29" xfId="86" applyNumberFormat="1" applyFont="1" applyBorder="1" applyAlignment="1">
      <alignment vertical="center" wrapText="1"/>
    </xf>
    <xf numFmtId="167" fontId="20" fillId="0" borderId="30" xfId="80" applyNumberFormat="1" applyFont="1" applyBorder="1"/>
    <xf numFmtId="0" fontId="20" fillId="0" borderId="30" xfId="80" applyFont="1" applyBorder="1"/>
    <xf numFmtId="0" fontId="20" fillId="0" borderId="88" xfId="86" applyFont="1" applyBorder="1" applyAlignment="1">
      <alignment horizontal="center" vertical="center" wrapText="1"/>
    </xf>
    <xf numFmtId="0" fontId="6" fillId="0" borderId="67" xfId="86" applyFont="1" applyBorder="1" applyAlignment="1">
      <alignment vertical="center" wrapText="1"/>
    </xf>
    <xf numFmtId="0" fontId="20" fillId="0" borderId="50" xfId="80" applyFont="1" applyBorder="1"/>
    <xf numFmtId="0" fontId="20" fillId="0" borderId="13" xfId="86" applyFont="1" applyBorder="1" applyAlignment="1">
      <alignment horizontal="center" vertical="center" wrapText="1"/>
    </xf>
    <xf numFmtId="0" fontId="21" fillId="0" borderId="44" xfId="86" applyFont="1" applyBorder="1" applyAlignment="1">
      <alignment vertical="center" wrapText="1"/>
    </xf>
    <xf numFmtId="0" fontId="20" fillId="0" borderId="89" xfId="80" applyFont="1" applyBorder="1" applyAlignment="1">
      <alignment horizontal="center"/>
    </xf>
    <xf numFmtId="0" fontId="30" fillId="0" borderId="36" xfId="80" applyFont="1" applyBorder="1"/>
    <xf numFmtId="167" fontId="30" fillId="0" borderId="79" xfId="80" applyNumberFormat="1" applyFont="1" applyBorder="1"/>
    <xf numFmtId="0" fontId="2" fillId="0" borderId="74" xfId="80" applyBorder="1"/>
    <xf numFmtId="0" fontId="2" fillId="0" borderId="0" xfId="80" applyBorder="1"/>
    <xf numFmtId="0" fontId="6" fillId="0" borderId="85" xfId="86" applyBorder="1" applyAlignment="1">
      <alignment vertical="center" wrapText="1"/>
    </xf>
    <xf numFmtId="0" fontId="29" fillId="0" borderId="19" xfId="86" applyFont="1" applyBorder="1" applyAlignment="1">
      <alignment vertical="center" wrapText="1"/>
    </xf>
    <xf numFmtId="0" fontId="31" fillId="0" borderId="49" xfId="86" applyFont="1" applyBorder="1" applyAlignment="1" applyProtection="1">
      <alignment vertical="center" wrapText="1"/>
      <protection locked="0"/>
    </xf>
    <xf numFmtId="0" fontId="19" fillId="0" borderId="25" xfId="86" applyFont="1" applyBorder="1" applyAlignment="1">
      <alignment horizontal="center" vertical="center" wrapText="1"/>
    </xf>
    <xf numFmtId="0" fontId="23" fillId="0" borderId="25" xfId="86" applyFont="1" applyBorder="1" applyAlignment="1">
      <alignment vertical="center" wrapText="1"/>
    </xf>
    <xf numFmtId="167" fontId="22" fillId="0" borderId="54" xfId="80" applyNumberFormat="1" applyFont="1" applyBorder="1"/>
    <xf numFmtId="0" fontId="24" fillId="0" borderId="16" xfId="86" applyFont="1" applyBorder="1" applyAlignment="1">
      <alignment horizontal="center" vertical="center" wrapText="1"/>
    </xf>
    <xf numFmtId="0" fontId="2" fillId="0" borderId="41" xfId="80" applyBorder="1"/>
    <xf numFmtId="0" fontId="2" fillId="0" borderId="22" xfId="80" applyBorder="1"/>
    <xf numFmtId="0" fontId="2" fillId="0" borderId="54" xfId="80" applyBorder="1"/>
    <xf numFmtId="167" fontId="2" fillId="0" borderId="34" xfId="80" applyNumberFormat="1" applyBorder="1"/>
    <xf numFmtId="0" fontId="2" fillId="0" borderId="34" xfId="80" applyBorder="1"/>
    <xf numFmtId="0" fontId="31" fillId="0" borderId="21" xfId="86" applyFont="1" applyBorder="1" applyAlignment="1" applyProtection="1">
      <alignment vertical="center" wrapText="1"/>
      <protection locked="0"/>
    </xf>
    <xf numFmtId="0" fontId="48" fillId="0" borderId="34" xfId="80" applyFont="1" applyBorder="1"/>
    <xf numFmtId="167" fontId="2" fillId="0" borderId="30" xfId="80" applyNumberFormat="1" applyBorder="1"/>
    <xf numFmtId="0" fontId="2" fillId="0" borderId="30" xfId="80" applyBorder="1"/>
    <xf numFmtId="167" fontId="2" fillId="0" borderId="50" xfId="80" applyNumberFormat="1" applyBorder="1"/>
    <xf numFmtId="0" fontId="2" fillId="0" borderId="50" xfId="80" applyBorder="1"/>
    <xf numFmtId="167" fontId="51" fillId="0" borderId="38" xfId="80" applyNumberFormat="1" applyFont="1" applyBorder="1"/>
    <xf numFmtId="167" fontId="21" fillId="0" borderId="33" xfId="86" applyNumberFormat="1" applyFont="1" applyBorder="1" applyAlignment="1" applyProtection="1">
      <alignment vertical="center" wrapText="1"/>
      <protection locked="0"/>
    </xf>
    <xf numFmtId="0" fontId="5" fillId="0" borderId="0" xfId="90"/>
    <xf numFmtId="0" fontId="53" fillId="0" borderId="0" xfId="83" applyFont="1"/>
    <xf numFmtId="0" fontId="54" fillId="0" borderId="0" xfId="90" applyFont="1"/>
    <xf numFmtId="0" fontId="54" fillId="0" borderId="0" xfId="83" applyFont="1"/>
    <xf numFmtId="0" fontId="34" fillId="0" borderId="0" xfId="86" applyNumberFormat="1" applyFont="1" applyAlignment="1">
      <alignment horizontal="left" vertical="center"/>
    </xf>
    <xf numFmtId="0" fontId="54" fillId="0" borderId="56" xfId="83" applyFont="1" applyBorder="1"/>
    <xf numFmtId="0" fontId="54" fillId="0" borderId="87" xfId="83" applyFont="1" applyBorder="1"/>
    <xf numFmtId="0" fontId="54" fillId="0" borderId="74" xfId="83" applyFont="1" applyBorder="1"/>
    <xf numFmtId="0" fontId="54" fillId="0" borderId="26" xfId="83" applyFont="1" applyBorder="1"/>
    <xf numFmtId="0" fontId="54" fillId="0" borderId="24" xfId="83" applyFont="1" applyBorder="1"/>
    <xf numFmtId="0" fontId="54" fillId="0" borderId="75" xfId="83" applyFont="1" applyBorder="1"/>
    <xf numFmtId="0" fontId="54" fillId="0" borderId="31" xfId="83" applyFont="1" applyBorder="1" applyAlignment="1">
      <alignment horizontal="center" vertical="center"/>
    </xf>
    <xf numFmtId="0" fontId="54" fillId="0" borderId="82" xfId="83" applyFont="1" applyBorder="1" applyAlignment="1">
      <alignment vertical="center"/>
    </xf>
    <xf numFmtId="0" fontId="54" fillId="0" borderId="17" xfId="83" applyFont="1" applyBorder="1" applyAlignment="1">
      <alignment vertical="center"/>
    </xf>
    <xf numFmtId="0" fontId="54" fillId="0" borderId="60" xfId="83" applyFont="1" applyBorder="1" applyAlignment="1">
      <alignment horizontal="justify" vertical="top"/>
    </xf>
    <xf numFmtId="0" fontId="54" fillId="0" borderId="50" xfId="83" applyFont="1" applyBorder="1"/>
    <xf numFmtId="0" fontId="54" fillId="0" borderId="70" xfId="83" applyFont="1" applyBorder="1"/>
    <xf numFmtId="0" fontId="54" fillId="0" borderId="32" xfId="83" applyFont="1" applyBorder="1"/>
    <xf numFmtId="0" fontId="54" fillId="0" borderId="16" xfId="83" applyFont="1" applyBorder="1" applyAlignment="1">
      <alignment horizontal="center"/>
    </xf>
    <xf numFmtId="0" fontId="54" fillId="0" borderId="33" xfId="83" applyFont="1" applyBorder="1" applyAlignment="1">
      <alignment horizontal="center"/>
    </xf>
    <xf numFmtId="0" fontId="54" fillId="0" borderId="34" xfId="83" applyFont="1" applyBorder="1"/>
    <xf numFmtId="0" fontId="54" fillId="0" borderId="46" xfId="83" applyFont="1" applyBorder="1"/>
    <xf numFmtId="167" fontId="54" fillId="0" borderId="16" xfId="83" applyNumberFormat="1" applyFont="1" applyBorder="1"/>
    <xf numFmtId="167" fontId="54" fillId="0" borderId="33" xfId="83" applyNumberFormat="1" applyFont="1" applyBorder="1"/>
    <xf numFmtId="167" fontId="54" fillId="0" borderId="34" xfId="83" applyNumberFormat="1" applyFont="1" applyBorder="1"/>
    <xf numFmtId="0" fontId="56" fillId="0" borderId="32" xfId="83" applyFont="1" applyBorder="1"/>
    <xf numFmtId="167" fontId="56" fillId="0" borderId="16" xfId="83" applyNumberFormat="1" applyFont="1" applyBorder="1"/>
    <xf numFmtId="167" fontId="56" fillId="0" borderId="34" xfId="83" applyNumberFormat="1" applyFont="1" applyBorder="1"/>
    <xf numFmtId="0" fontId="57" fillId="0" borderId="0" xfId="90" applyFont="1" applyAlignment="1">
      <alignment vertical="center"/>
    </xf>
    <xf numFmtId="0" fontId="58" fillId="0" borderId="32" xfId="83" applyFont="1" applyBorder="1"/>
    <xf numFmtId="0" fontId="54" fillId="0" borderId="36" xfId="83" applyFont="1" applyBorder="1"/>
    <xf numFmtId="167" fontId="54" fillId="0" borderId="37" xfId="83" applyNumberFormat="1" applyFont="1" applyBorder="1"/>
    <xf numFmtId="167" fontId="54" fillId="0" borderId="38" xfId="83" applyNumberFormat="1" applyFont="1" applyBorder="1"/>
    <xf numFmtId="167" fontId="54" fillId="0" borderId="41" xfId="83" applyNumberFormat="1" applyFont="1" applyBorder="1"/>
    <xf numFmtId="0" fontId="54" fillId="0" borderId="79" xfId="83" applyFont="1" applyBorder="1"/>
    <xf numFmtId="0" fontId="59" fillId="0" borderId="23" xfId="83" applyFont="1" applyBorder="1"/>
    <xf numFmtId="167" fontId="54" fillId="0" borderId="86" xfId="83" applyNumberFormat="1" applyFont="1" applyBorder="1"/>
    <xf numFmtId="167" fontId="59" fillId="0" borderId="86" xfId="83" applyNumberFormat="1" applyFont="1" applyBorder="1"/>
    <xf numFmtId="167" fontId="54" fillId="0" borderId="20" xfId="83" applyNumberFormat="1" applyFont="1" applyBorder="1"/>
    <xf numFmtId="167" fontId="59" fillId="0" borderId="21" xfId="83" applyNumberFormat="1" applyFont="1" applyBorder="1"/>
    <xf numFmtId="167" fontId="59" fillId="0" borderId="22" xfId="83" applyNumberFormat="1" applyFont="1" applyBorder="1"/>
    <xf numFmtId="0" fontId="59" fillId="0" borderId="53" xfId="83" applyFont="1" applyBorder="1"/>
    <xf numFmtId="0" fontId="60" fillId="0" borderId="0" xfId="89" applyFont="1"/>
    <xf numFmtId="0" fontId="55" fillId="0" borderId="0" xfId="89" applyFont="1" applyAlignment="1">
      <alignment vertical="center" wrapText="1"/>
    </xf>
    <xf numFmtId="0" fontId="61" fillId="0" borderId="0" xfId="83" applyFont="1" applyAlignment="1">
      <alignment horizontal="center"/>
    </xf>
    <xf numFmtId="0" fontId="62" fillId="0" borderId="0" xfId="83" applyFont="1" applyAlignment="1">
      <alignment horizontal="center"/>
    </xf>
    <xf numFmtId="0" fontId="63" fillId="0" borderId="0" xfId="83" applyFont="1" applyAlignment="1">
      <alignment horizontal="center"/>
    </xf>
    <xf numFmtId="0" fontId="56" fillId="0" borderId="0" xfId="90" applyFont="1"/>
    <xf numFmtId="0" fontId="64" fillId="0" borderId="0" xfId="90" applyFont="1" applyAlignment="1">
      <alignment horizontal="right"/>
    </xf>
    <xf numFmtId="0" fontId="56" fillId="0" borderId="56" xfId="83" applyFont="1" applyBorder="1"/>
    <xf numFmtId="0" fontId="64" fillId="0" borderId="87" xfId="83" applyFont="1" applyBorder="1"/>
    <xf numFmtId="0" fontId="56" fillId="0" borderId="74" xfId="83" applyFont="1" applyBorder="1"/>
    <xf numFmtId="0" fontId="56" fillId="0" borderId="87" xfId="83" applyFont="1" applyBorder="1"/>
    <xf numFmtId="0" fontId="56" fillId="0" borderId="87" xfId="83" applyFont="1" applyBorder="1" applyAlignment="1">
      <alignment vertical="top"/>
    </xf>
    <xf numFmtId="0" fontId="56" fillId="0" borderId="26" xfId="83" applyFont="1" applyBorder="1"/>
    <xf numFmtId="0" fontId="56" fillId="0" borderId="75" xfId="83" applyFont="1" applyBorder="1"/>
    <xf numFmtId="0" fontId="56" fillId="0" borderId="31" xfId="83" applyFont="1" applyBorder="1" applyAlignment="1">
      <alignment horizontal="center" vertical="center"/>
    </xf>
    <xf numFmtId="0" fontId="56" fillId="0" borderId="17" xfId="83" applyFont="1" applyBorder="1" applyAlignment="1">
      <alignment vertical="top" wrapText="1"/>
    </xf>
    <xf numFmtId="0" fontId="56" fillId="0" borderId="82" xfId="83" applyFont="1" applyBorder="1" applyAlignment="1">
      <alignment vertical="center"/>
    </xf>
    <xf numFmtId="0" fontId="56" fillId="0" borderId="17" xfId="83" applyFont="1" applyBorder="1" applyAlignment="1">
      <alignment vertical="center"/>
    </xf>
    <xf numFmtId="0" fontId="56" fillId="0" borderId="60" xfId="83" applyFont="1" applyBorder="1" applyAlignment="1">
      <alignment horizontal="justify" vertical="top"/>
    </xf>
    <xf numFmtId="0" fontId="56" fillId="0" borderId="70" xfId="83" applyFont="1" applyBorder="1"/>
    <xf numFmtId="0" fontId="56" fillId="0" borderId="16" xfId="83" applyFont="1" applyBorder="1"/>
    <xf numFmtId="0" fontId="56" fillId="0" borderId="33" xfId="83" applyFont="1" applyBorder="1"/>
    <xf numFmtId="0" fontId="56" fillId="0" borderId="46" xfId="83" applyFont="1" applyBorder="1"/>
    <xf numFmtId="0" fontId="56" fillId="0" borderId="51" xfId="89" applyFont="1" applyBorder="1"/>
    <xf numFmtId="0" fontId="59" fillId="0" borderId="35" xfId="83" applyFont="1" applyBorder="1"/>
    <xf numFmtId="167" fontId="54" fillId="0" borderId="15" xfId="83" applyNumberFormat="1" applyFont="1" applyBorder="1"/>
    <xf numFmtId="167" fontId="59" fillId="0" borderId="15" xfId="83" applyNumberFormat="1" applyFont="1" applyBorder="1"/>
    <xf numFmtId="167" fontId="65" fillId="0" borderId="16" xfId="83" applyNumberFormat="1" applyFont="1" applyBorder="1"/>
    <xf numFmtId="167" fontId="65" fillId="0" borderId="15" xfId="83" applyNumberFormat="1" applyFont="1" applyBorder="1"/>
    <xf numFmtId="167" fontId="65" fillId="0" borderId="33" xfId="83" applyNumberFormat="1" applyFont="1" applyBorder="1"/>
    <xf numFmtId="0" fontId="59" fillId="0" borderId="46" xfId="83" applyFont="1" applyBorder="1"/>
    <xf numFmtId="0" fontId="56" fillId="0" borderId="36" xfId="83" applyFont="1" applyBorder="1"/>
    <xf numFmtId="167" fontId="54" fillId="0" borderId="14" xfId="83" applyNumberFormat="1" applyFont="1" applyBorder="1"/>
    <xf numFmtId="167" fontId="56" fillId="0" borderId="79" xfId="83" applyNumberFormat="1" applyFont="1" applyBorder="1"/>
    <xf numFmtId="0" fontId="56" fillId="0" borderId="41" xfId="83" applyFont="1" applyBorder="1"/>
    <xf numFmtId="167" fontId="65" fillId="0" borderId="20" xfId="83" applyNumberFormat="1" applyFont="1" applyBorder="1"/>
    <xf numFmtId="167" fontId="65" fillId="0" borderId="71" xfId="83" applyNumberFormat="1" applyFont="1" applyBorder="1"/>
    <xf numFmtId="167" fontId="65" fillId="0" borderId="86" xfId="83" applyNumberFormat="1" applyFont="1" applyBorder="1"/>
    <xf numFmtId="167" fontId="65" fillId="0" borderId="21" xfId="83" applyNumberFormat="1" applyFont="1" applyBorder="1"/>
    <xf numFmtId="167" fontId="59" fillId="0" borderId="53" xfId="83" applyNumberFormat="1" applyFont="1" applyBorder="1"/>
    <xf numFmtId="0" fontId="56" fillId="0" borderId="0" xfId="83" applyFont="1" applyBorder="1"/>
    <xf numFmtId="0" fontId="66" fillId="0" borderId="0" xfId="83" applyFont="1" applyBorder="1"/>
    <xf numFmtId="0" fontId="5" fillId="0" borderId="0" xfId="90" applyBorder="1"/>
    <xf numFmtId="0" fontId="56" fillId="0" borderId="63" xfId="83" applyFont="1" applyBorder="1"/>
    <xf numFmtId="167" fontId="54" fillId="0" borderId="0" xfId="90" applyNumberFormat="1" applyFont="1"/>
    <xf numFmtId="167" fontId="5" fillId="0" borderId="0" xfId="90" applyNumberFormat="1"/>
    <xf numFmtId="0" fontId="56" fillId="0" borderId="0" xfId="89" applyFont="1"/>
    <xf numFmtId="167" fontId="54" fillId="0" borderId="0" xfId="83" applyNumberFormat="1" applyFont="1" applyBorder="1"/>
    <xf numFmtId="167" fontId="54" fillId="0" borderId="0" xfId="90" applyNumberFormat="1" applyFont="1" applyBorder="1"/>
    <xf numFmtId="167" fontId="56" fillId="0" borderId="0" xfId="90" applyNumberFormat="1" applyFont="1"/>
    <xf numFmtId="0" fontId="67" fillId="0" borderId="0" xfId="90" applyFont="1"/>
    <xf numFmtId="167" fontId="67" fillId="0" borderId="0" xfId="90" applyNumberFormat="1" applyFont="1"/>
    <xf numFmtId="167" fontId="67" fillId="0" borderId="0" xfId="90" applyNumberFormat="1" applyFont="1" applyBorder="1"/>
    <xf numFmtId="167" fontId="5" fillId="0" borderId="0" xfId="90" applyNumberFormat="1" applyBorder="1"/>
    <xf numFmtId="0" fontId="68" fillId="0" borderId="0" xfId="83" applyFont="1" applyAlignment="1">
      <alignment horizontal="center"/>
    </xf>
    <xf numFmtId="0" fontId="58" fillId="0" borderId="0" xfId="83" applyFont="1"/>
    <xf numFmtId="0" fontId="55" fillId="0" borderId="0" xfId="83" applyFont="1"/>
    <xf numFmtId="0" fontId="58" fillId="0" borderId="58" xfId="83" applyFont="1" applyBorder="1" applyAlignment="1">
      <alignment horizontal="center" vertical="center"/>
    </xf>
    <xf numFmtId="0" fontId="58" fillId="0" borderId="28" xfId="83" applyFont="1" applyBorder="1" applyAlignment="1">
      <alignment horizontal="justify" vertical="top"/>
    </xf>
    <xf numFmtId="0" fontId="58" fillId="0" borderId="64" xfId="83" applyFont="1" applyBorder="1" applyAlignment="1">
      <alignment horizontal="justify" vertical="top"/>
    </xf>
    <xf numFmtId="0" fontId="58" fillId="0" borderId="29" xfId="83" applyFont="1" applyBorder="1" applyAlignment="1">
      <alignment horizontal="center" vertical="center" wrapText="1"/>
    </xf>
    <xf numFmtId="0" fontId="58" fillId="0" borderId="80" xfId="83" applyFont="1" applyBorder="1" applyAlignment="1">
      <alignment horizontal="center" vertical="center" wrapText="1"/>
    </xf>
    <xf numFmtId="0" fontId="58" fillId="0" borderId="75" xfId="83" applyFont="1" applyBorder="1"/>
    <xf numFmtId="0" fontId="58" fillId="0" borderId="16" xfId="83" applyFont="1" applyBorder="1"/>
    <xf numFmtId="0" fontId="58" fillId="0" borderId="33" xfId="83" applyFont="1" applyBorder="1"/>
    <xf numFmtId="0" fontId="58" fillId="0" borderId="46" xfId="83" applyFont="1" applyBorder="1"/>
    <xf numFmtId="167" fontId="58" fillId="0" borderId="16" xfId="83" applyNumberFormat="1" applyFont="1" applyBorder="1"/>
    <xf numFmtId="167" fontId="58" fillId="0" borderId="46" xfId="83" applyNumberFormat="1" applyFont="1" applyBorder="1"/>
    <xf numFmtId="167" fontId="58" fillId="0" borderId="14" xfId="83" applyNumberFormat="1" applyFont="1" applyBorder="1"/>
    <xf numFmtId="0" fontId="58" fillId="0" borderId="36" xfId="83" applyFont="1" applyBorder="1"/>
    <xf numFmtId="167" fontId="58" fillId="0" borderId="37" xfId="83" applyNumberFormat="1" applyFont="1" applyBorder="1"/>
    <xf numFmtId="167" fontId="58" fillId="0" borderId="79" xfId="83" applyNumberFormat="1" applyFont="1" applyBorder="1"/>
    <xf numFmtId="0" fontId="58" fillId="0" borderId="41" xfId="83" applyFont="1" applyBorder="1"/>
    <xf numFmtId="0" fontId="57" fillId="0" borderId="0" xfId="89" applyFont="1" applyAlignment="1">
      <alignment vertical="center"/>
    </xf>
    <xf numFmtId="0" fontId="58" fillId="0" borderId="0" xfId="89" applyFont="1"/>
    <xf numFmtId="0" fontId="69" fillId="0" borderId="0" xfId="89" applyFont="1"/>
    <xf numFmtId="0" fontId="58" fillId="0" borderId="0" xfId="89" applyFont="1" applyAlignment="1">
      <alignment horizontal="right"/>
    </xf>
    <xf numFmtId="0" fontId="58" fillId="0" borderId="56" xfId="89" applyFont="1" applyBorder="1" applyAlignment="1">
      <alignment horizontal="center" vertical="center"/>
    </xf>
    <xf numFmtId="0" fontId="70" fillId="0" borderId="28" xfId="83" applyFont="1" applyBorder="1" applyAlignment="1">
      <alignment horizontal="justify" vertical="top"/>
    </xf>
    <xf numFmtId="0" fontId="70" fillId="0" borderId="29" xfId="83" applyFont="1" applyBorder="1" applyAlignment="1">
      <alignment horizontal="center" vertical="center" wrapText="1"/>
    </xf>
    <xf numFmtId="0" fontId="58" fillId="0" borderId="35" xfId="89" applyFont="1" applyBorder="1"/>
    <xf numFmtId="0" fontId="58" fillId="0" borderId="34" xfId="83" applyFont="1" applyBorder="1"/>
    <xf numFmtId="0" fontId="58" fillId="0" borderId="51" xfId="89" applyFont="1" applyBorder="1"/>
    <xf numFmtId="167" fontId="58" fillId="0" borderId="34" xfId="83" applyNumberFormat="1" applyFont="1" applyBorder="1"/>
    <xf numFmtId="0" fontId="58" fillId="0" borderId="42" xfId="83" applyFont="1" applyBorder="1"/>
    <xf numFmtId="0" fontId="58" fillId="0" borderId="79" xfId="83" applyFont="1" applyBorder="1"/>
    <xf numFmtId="167" fontId="5" fillId="0" borderId="0" xfId="89" applyNumberFormat="1"/>
    <xf numFmtId="167" fontId="58" fillId="0" borderId="0" xfId="89" applyNumberFormat="1" applyFont="1" applyBorder="1"/>
    <xf numFmtId="167" fontId="58" fillId="0" borderId="0" xfId="89" applyNumberFormat="1" applyFont="1"/>
    <xf numFmtId="0" fontId="58" fillId="0" borderId="0" xfId="83" applyFont="1" applyBorder="1" applyAlignment="1">
      <alignment horizontal="center" vertical="center" wrapText="1"/>
    </xf>
    <xf numFmtId="167" fontId="6" fillId="0" borderId="0" xfId="86" applyNumberFormat="1" applyFont="1" applyAlignment="1">
      <alignment vertical="center"/>
    </xf>
    <xf numFmtId="167" fontId="6" fillId="0" borderId="0" xfId="86" applyNumberFormat="1" applyFont="1" applyAlignment="1">
      <alignment vertical="center" wrapText="1"/>
    </xf>
    <xf numFmtId="0" fontId="36" fillId="0" borderId="0" xfId="86" applyNumberFormat="1" applyFont="1" applyAlignment="1">
      <alignment vertical="center"/>
    </xf>
    <xf numFmtId="167" fontId="6" fillId="0" borderId="0" xfId="86" applyNumberFormat="1" applyAlignment="1">
      <alignment horizontal="center" vertical="center" wrapText="1"/>
    </xf>
    <xf numFmtId="167" fontId="29" fillId="0" borderId="0" xfId="86" applyNumberFormat="1" applyFont="1" applyAlignment="1">
      <alignment horizontal="centerContinuous" vertical="center" wrapText="1"/>
    </xf>
    <xf numFmtId="167" fontId="6" fillId="0" borderId="0" xfId="86" applyNumberFormat="1" applyAlignment="1">
      <alignment horizontal="centerContinuous" vertical="center"/>
    </xf>
    <xf numFmtId="167" fontId="37" fillId="0" borderId="0" xfId="86" applyNumberFormat="1" applyFont="1" applyAlignment="1">
      <alignment horizontal="right" vertical="center"/>
    </xf>
    <xf numFmtId="167" fontId="29" fillId="0" borderId="23" xfId="86" applyNumberFormat="1" applyFont="1" applyBorder="1" applyAlignment="1">
      <alignment vertical="center" wrapText="1"/>
    </xf>
    <xf numFmtId="167" fontId="29" fillId="0" borderId="22" xfId="86" applyNumberFormat="1" applyFont="1" applyBorder="1" applyAlignment="1">
      <alignment vertical="center" wrapText="1"/>
    </xf>
    <xf numFmtId="167" fontId="29" fillId="0" borderId="73" xfId="86" applyNumberFormat="1" applyFont="1" applyBorder="1" applyAlignment="1">
      <alignment vertical="center" wrapText="1"/>
    </xf>
    <xf numFmtId="167" fontId="29" fillId="0" borderId="86" xfId="86" applyNumberFormat="1" applyFont="1" applyBorder="1" applyAlignment="1">
      <alignment vertical="center" wrapText="1"/>
    </xf>
    <xf numFmtId="167" fontId="6" fillId="0" borderId="75" xfId="86" applyNumberFormat="1" applyBorder="1" applyAlignment="1">
      <alignment vertical="center" wrapText="1"/>
    </xf>
    <xf numFmtId="167" fontId="29" fillId="0" borderId="23" xfId="86" applyNumberFormat="1" applyFont="1" applyBorder="1" applyAlignment="1">
      <alignment horizontal="center" vertical="center" wrapText="1"/>
    </xf>
    <xf numFmtId="167" fontId="17" fillId="0" borderId="22" xfId="86" applyNumberFormat="1" applyFont="1" applyBorder="1" applyAlignment="1">
      <alignment horizontal="center" vertical="center" wrapText="1"/>
    </xf>
    <xf numFmtId="167" fontId="17" fillId="0" borderId="73" xfId="86" applyNumberFormat="1" applyFont="1" applyBorder="1" applyAlignment="1">
      <alignment horizontal="center" vertical="center" wrapText="1"/>
    </xf>
    <xf numFmtId="167" fontId="17" fillId="0" borderId="53" xfId="86" applyNumberFormat="1" applyFont="1" applyBorder="1" applyAlignment="1">
      <alignment horizontal="center" vertical="center" wrapText="1"/>
    </xf>
    <xf numFmtId="167" fontId="17" fillId="0" borderId="0" xfId="86" applyNumberFormat="1" applyFont="1" applyAlignment="1">
      <alignment horizontal="center" vertical="center" wrapText="1"/>
    </xf>
    <xf numFmtId="167" fontId="12" fillId="0" borderId="54" xfId="86" applyNumberFormat="1" applyFont="1" applyBorder="1" applyAlignment="1" applyProtection="1">
      <alignment vertical="center" wrapText="1"/>
      <protection locked="0"/>
    </xf>
    <xf numFmtId="167" fontId="12" fillId="0" borderId="81" xfId="86" applyNumberFormat="1" applyFont="1" applyBorder="1" applyAlignment="1" applyProtection="1">
      <alignment vertical="center" wrapText="1"/>
      <protection locked="0"/>
    </xf>
    <xf numFmtId="0" fontId="5" fillId="0" borderId="55" xfId="88" applyBorder="1" applyAlignment="1">
      <alignment vertical="center"/>
    </xf>
    <xf numFmtId="167" fontId="36" fillId="0" borderId="76" xfId="86" applyNumberFormat="1" applyFont="1" applyBorder="1" applyAlignment="1">
      <alignment vertical="center" wrapText="1"/>
    </xf>
    <xf numFmtId="167" fontId="5" fillId="0" borderId="54" xfId="88" applyNumberFormat="1" applyBorder="1" applyAlignment="1">
      <alignment vertical="center"/>
    </xf>
    <xf numFmtId="0" fontId="5" fillId="0" borderId="34" xfId="88" applyBorder="1" applyAlignment="1">
      <alignment vertical="center"/>
    </xf>
    <xf numFmtId="167" fontId="12" fillId="0" borderId="34" xfId="86" applyNumberFormat="1" applyFont="1" applyBorder="1" applyAlignment="1" applyProtection="1">
      <alignment vertical="center" wrapText="1"/>
      <protection locked="0"/>
    </xf>
    <xf numFmtId="167" fontId="6" fillId="0" borderId="59" xfId="86" applyNumberFormat="1" applyBorder="1" applyAlignment="1" applyProtection="1">
      <alignment vertical="center" wrapText="1"/>
      <protection locked="0"/>
    </xf>
    <xf numFmtId="0" fontId="5" fillId="0" borderId="35" xfId="88" applyBorder="1" applyAlignment="1">
      <alignment vertical="center"/>
    </xf>
    <xf numFmtId="167" fontId="36" fillId="0" borderId="46" xfId="86" applyNumberFormat="1" applyFont="1" applyBorder="1" applyAlignment="1">
      <alignment vertical="center" wrapText="1"/>
    </xf>
    <xf numFmtId="167" fontId="5" fillId="0" borderId="34" xfId="88" applyNumberFormat="1" applyBorder="1" applyAlignment="1">
      <alignment vertical="center"/>
    </xf>
    <xf numFmtId="0" fontId="14" fillId="0" borderId="35" xfId="88" applyFont="1" applyBorder="1" applyAlignment="1">
      <alignment vertical="top" wrapText="1"/>
    </xf>
    <xf numFmtId="167" fontId="12" fillId="0" borderId="30" xfId="86" applyNumberFormat="1" applyFont="1" applyBorder="1" applyAlignment="1" applyProtection="1">
      <alignment vertical="center" wrapText="1"/>
      <protection locked="0"/>
    </xf>
    <xf numFmtId="0" fontId="9" fillId="0" borderId="34" xfId="88" applyFont="1" applyBorder="1" applyAlignment="1">
      <alignment horizontal="justify" vertical="top"/>
    </xf>
    <xf numFmtId="0" fontId="5" fillId="0" borderId="35" xfId="88" applyFont="1" applyBorder="1" applyAlignment="1">
      <alignment vertical="center"/>
    </xf>
    <xf numFmtId="167" fontId="6" fillId="0" borderId="41" xfId="86" applyNumberFormat="1" applyBorder="1" applyAlignment="1" applyProtection="1">
      <alignment horizontal="left" vertical="center" wrapText="1"/>
      <protection locked="0"/>
    </xf>
    <xf numFmtId="167" fontId="12" fillId="0" borderId="41" xfId="86" applyNumberFormat="1" applyFont="1" applyBorder="1" applyAlignment="1" applyProtection="1">
      <alignment vertical="center" wrapText="1"/>
      <protection locked="0"/>
    </xf>
    <xf numFmtId="167" fontId="6" fillId="0" borderId="84" xfId="86" applyNumberFormat="1" applyBorder="1" applyAlignment="1" applyProtection="1">
      <alignment vertical="center" wrapText="1"/>
      <protection locked="0"/>
    </xf>
    <xf numFmtId="167" fontId="17" fillId="0" borderId="23" xfId="86" applyNumberFormat="1" applyFont="1" applyBorder="1" applyAlignment="1">
      <alignment horizontal="left" vertical="center" wrapText="1"/>
    </xf>
    <xf numFmtId="167" fontId="13" fillId="0" borderId="22" xfId="86" applyNumberFormat="1" applyFont="1" applyBorder="1" applyAlignment="1">
      <alignment vertical="center" wrapText="1"/>
    </xf>
    <xf numFmtId="167" fontId="18" fillId="0" borderId="51" xfId="86" applyNumberFormat="1" applyFont="1" applyBorder="1" applyAlignment="1">
      <alignment horizontal="left" vertical="center" wrapText="1"/>
    </xf>
    <xf numFmtId="167" fontId="12" fillId="0" borderId="50" xfId="86" applyNumberFormat="1" applyFont="1" applyBorder="1" applyAlignment="1" applyProtection="1">
      <alignment horizontal="right" vertical="center" wrapText="1"/>
    </xf>
    <xf numFmtId="167" fontId="6" fillId="0" borderId="53" xfId="86" applyNumberFormat="1" applyBorder="1" applyAlignment="1">
      <alignment vertical="center" wrapText="1"/>
    </xf>
    <xf numFmtId="167" fontId="23" fillId="0" borderId="23" xfId="86" applyNumberFormat="1" applyFont="1" applyBorder="1" applyAlignment="1">
      <alignment horizontal="left" vertical="center" wrapText="1"/>
    </xf>
    <xf numFmtId="167" fontId="13" fillId="0" borderId="43" xfId="86" applyNumberFormat="1" applyFont="1" applyBorder="1" applyAlignment="1">
      <alignment vertical="center" wrapText="1"/>
    </xf>
    <xf numFmtId="0" fontId="6" fillId="0" borderId="0" xfId="86" applyNumberFormat="1" applyFont="1" applyAlignment="1">
      <alignment horizontal="right" vertical="center"/>
    </xf>
    <xf numFmtId="0" fontId="6" fillId="0" borderId="0" xfId="86" applyNumberFormat="1" applyAlignment="1">
      <alignment vertical="center" wrapText="1"/>
    </xf>
    <xf numFmtId="167" fontId="29" fillId="0" borderId="19" xfId="86" applyNumberFormat="1" applyFont="1" applyBorder="1" applyAlignment="1">
      <alignment horizontal="centerContinuous" vertical="center" wrapText="1"/>
    </xf>
    <xf numFmtId="167" fontId="29" fillId="0" borderId="21" xfId="86" applyNumberFormat="1" applyFont="1" applyBorder="1" applyAlignment="1">
      <alignment horizontal="centerContinuous" vertical="center" wrapText="1"/>
    </xf>
    <xf numFmtId="167" fontId="29" fillId="0" borderId="90" xfId="86" applyNumberFormat="1" applyFont="1" applyBorder="1" applyAlignment="1">
      <alignment horizontal="centerContinuous" vertical="center" wrapText="1"/>
    </xf>
    <xf numFmtId="167" fontId="29" fillId="0" borderId="74" xfId="86" applyNumberFormat="1" applyFont="1" applyBorder="1" applyAlignment="1">
      <alignment horizontal="centerContinuous" vertical="center" wrapText="1"/>
    </xf>
    <xf numFmtId="167" fontId="29" fillId="0" borderId="19" xfId="86" applyNumberFormat="1" applyFont="1" applyBorder="1" applyAlignment="1">
      <alignment horizontal="center" vertical="center" wrapText="1"/>
    </xf>
    <xf numFmtId="167" fontId="17" fillId="0" borderId="21" xfId="86" applyNumberFormat="1" applyFont="1" applyBorder="1" applyAlignment="1">
      <alignment horizontal="center" vertical="center" wrapText="1"/>
    </xf>
    <xf numFmtId="0" fontId="17" fillId="0" borderId="73" xfId="86" applyFont="1" applyBorder="1" applyAlignment="1">
      <alignment horizontal="center" vertical="center" wrapText="1"/>
    </xf>
    <xf numFmtId="0" fontId="17" fillId="0" borderId="20" xfId="86" applyFont="1" applyBorder="1" applyAlignment="1">
      <alignment horizontal="center" vertical="center" wrapText="1"/>
    </xf>
    <xf numFmtId="0" fontId="17" fillId="0" borderId="53" xfId="86" applyFont="1" applyBorder="1" applyAlignment="1">
      <alignment horizontal="center" vertical="center" wrapText="1"/>
    </xf>
    <xf numFmtId="167" fontId="71" fillId="0" borderId="21" xfId="86" applyNumberFormat="1" applyFont="1" applyBorder="1" applyAlignment="1">
      <alignment horizontal="center" vertical="center" wrapText="1"/>
    </xf>
    <xf numFmtId="0" fontId="17" fillId="0" borderId="75" xfId="86" applyFont="1" applyBorder="1" applyAlignment="1">
      <alignment horizontal="center" vertical="center" wrapText="1"/>
    </xf>
    <xf numFmtId="167" fontId="20" fillId="0" borderId="27" xfId="86" applyNumberFormat="1" applyFont="1" applyBorder="1" applyAlignment="1">
      <alignment horizontal="left" vertical="center" wrapText="1"/>
    </xf>
    <xf numFmtId="167" fontId="20" fillId="0" borderId="30" xfId="86" applyNumberFormat="1" applyFont="1" applyBorder="1" applyAlignment="1" applyProtection="1">
      <alignment vertical="center" wrapText="1"/>
      <protection locked="0"/>
    </xf>
    <xf numFmtId="167" fontId="20" fillId="0" borderId="76" xfId="86" applyNumberFormat="1" applyFont="1" applyBorder="1" applyAlignment="1" applyProtection="1">
      <alignment vertical="center" wrapText="1"/>
      <protection locked="0"/>
    </xf>
    <xf numFmtId="0" fontId="20" fillId="0" borderId="32" xfId="86" applyFont="1" applyBorder="1" applyAlignment="1">
      <alignment vertical="center" wrapText="1"/>
    </xf>
    <xf numFmtId="167" fontId="22" fillId="0" borderId="32" xfId="86" applyNumberFormat="1" applyFont="1" applyBorder="1" applyAlignment="1">
      <alignment horizontal="left" vertical="center" wrapText="1"/>
    </xf>
    <xf numFmtId="167" fontId="22" fillId="0" borderId="33" xfId="86" applyNumberFormat="1" applyFont="1" applyBorder="1" applyAlignment="1" applyProtection="1">
      <alignment vertical="center" wrapText="1"/>
      <protection locked="0"/>
    </xf>
    <xf numFmtId="167" fontId="20" fillId="0" borderId="32" xfId="86" applyNumberFormat="1" applyFont="1" applyBorder="1" applyAlignment="1">
      <alignment horizontal="left" vertical="center" wrapText="1"/>
    </xf>
    <xf numFmtId="167" fontId="20" fillId="0" borderId="32" xfId="86" applyNumberFormat="1" applyFont="1" applyBorder="1" applyAlignment="1">
      <alignment vertical="center" wrapText="1"/>
    </xf>
    <xf numFmtId="167" fontId="20" fillId="0" borderId="34" xfId="86" applyNumberFormat="1" applyFont="1" applyBorder="1" applyAlignment="1" applyProtection="1">
      <alignment vertical="center" wrapText="1"/>
      <protection locked="0"/>
    </xf>
    <xf numFmtId="167" fontId="22" fillId="0" borderId="76" xfId="86" applyNumberFormat="1" applyFont="1" applyBorder="1" applyAlignment="1" applyProtection="1">
      <alignment vertical="center" wrapText="1"/>
      <protection locked="0"/>
    </xf>
    <xf numFmtId="0" fontId="24" fillId="0" borderId="32" xfId="83" applyFont="1" applyBorder="1"/>
    <xf numFmtId="167" fontId="48" fillId="0" borderId="32" xfId="86" applyNumberFormat="1" applyFont="1" applyBorder="1" applyAlignment="1">
      <alignment horizontal="left" vertical="center" wrapText="1"/>
    </xf>
    <xf numFmtId="167" fontId="24" fillId="0" borderId="32" xfId="86" applyNumberFormat="1" applyFont="1" applyBorder="1" applyAlignment="1">
      <alignment horizontal="left" vertical="center" wrapText="1"/>
    </xf>
    <xf numFmtId="167" fontId="48" fillId="0" borderId="33" xfId="86" applyNumberFormat="1" applyFont="1" applyBorder="1" applyAlignment="1" applyProtection="1">
      <alignment vertical="center" wrapText="1"/>
      <protection locked="0"/>
    </xf>
    <xf numFmtId="167" fontId="22" fillId="0" borderId="32" xfId="86" applyNumberFormat="1" applyFont="1" applyBorder="1" applyAlignment="1">
      <alignment vertical="center" wrapText="1"/>
    </xf>
    <xf numFmtId="0" fontId="48" fillId="0" borderId="32" xfId="83" applyFont="1" applyBorder="1"/>
    <xf numFmtId="167" fontId="48" fillId="0" borderId="32" xfId="86" applyNumberFormat="1" applyFont="1" applyBorder="1" applyAlignment="1">
      <alignment vertical="center" wrapText="1"/>
    </xf>
    <xf numFmtId="167" fontId="20" fillId="0" borderId="36" xfId="86" applyNumberFormat="1" applyFont="1" applyBorder="1" applyAlignment="1" applyProtection="1">
      <alignment horizontal="left" vertical="center" wrapText="1"/>
      <protection locked="0"/>
    </xf>
    <xf numFmtId="167" fontId="20" fillId="0" borderId="36" xfId="86" applyNumberFormat="1" applyFont="1" applyBorder="1" applyAlignment="1" applyProtection="1">
      <alignment vertical="center" wrapText="1"/>
      <protection locked="0"/>
    </xf>
    <xf numFmtId="167" fontId="17" fillId="0" borderId="19" xfId="86" applyNumberFormat="1" applyFont="1" applyBorder="1" applyAlignment="1">
      <alignment horizontal="left" vertical="center" wrapText="1"/>
    </xf>
    <xf numFmtId="167" fontId="17" fillId="0" borderId="19" xfId="86" applyNumberFormat="1" applyFont="1" applyBorder="1" applyAlignment="1">
      <alignment vertical="center" wrapText="1"/>
    </xf>
    <xf numFmtId="167" fontId="18" fillId="0" borderId="67" xfId="86" applyNumberFormat="1" applyFont="1" applyBorder="1" applyAlignment="1">
      <alignment horizontal="left" vertical="center" wrapText="1"/>
    </xf>
    <xf numFmtId="167" fontId="6" fillId="0" borderId="69" xfId="86" applyNumberFormat="1" applyBorder="1" applyAlignment="1" applyProtection="1">
      <alignment horizontal="right" vertical="center" wrapText="1"/>
    </xf>
    <xf numFmtId="167" fontId="18" fillId="0" borderId="67" xfId="86" applyNumberFormat="1" applyFont="1" applyBorder="1" applyAlignment="1">
      <alignment vertical="center" wrapText="1"/>
    </xf>
    <xf numFmtId="167" fontId="41" fillId="0" borderId="19" xfId="86" applyNumberFormat="1" applyFont="1" applyBorder="1" applyAlignment="1">
      <alignment horizontal="left" vertical="center" wrapText="1"/>
    </xf>
    <xf numFmtId="167" fontId="23" fillId="0" borderId="19" xfId="86" applyNumberFormat="1" applyFont="1" applyBorder="1" applyAlignment="1">
      <alignment vertical="center" wrapText="1"/>
    </xf>
    <xf numFmtId="0" fontId="29" fillId="0" borderId="89" xfId="86" applyFont="1" applyBorder="1" applyAlignment="1" applyProtection="1">
      <alignment horizontal="left" vertical="center"/>
      <protection locked="0"/>
    </xf>
    <xf numFmtId="0" fontId="29" fillId="0" borderId="87" xfId="86" applyFont="1" applyBorder="1" applyAlignment="1">
      <alignment horizontal="center" vertical="center" wrapText="1"/>
    </xf>
    <xf numFmtId="0" fontId="6" fillId="0" borderId="48" xfId="86" applyBorder="1" applyAlignment="1">
      <alignment vertical="center" wrapText="1"/>
    </xf>
    <xf numFmtId="0" fontId="29" fillId="0" borderId="86" xfId="86" applyFont="1" applyBorder="1" applyAlignment="1">
      <alignment horizontal="center" vertical="center" wrapText="1"/>
    </xf>
    <xf numFmtId="0" fontId="29" fillId="0" borderId="87" xfId="86" applyFont="1" applyBorder="1" applyAlignment="1">
      <alignment horizontal="left" vertical="center" wrapText="1"/>
    </xf>
    <xf numFmtId="0" fontId="6" fillId="0" borderId="44" xfId="86" applyFont="1" applyBorder="1" applyAlignment="1">
      <alignment vertical="center" wrapText="1"/>
    </xf>
    <xf numFmtId="0" fontId="5" fillId="0" borderId="32" xfId="83" applyFont="1" applyBorder="1"/>
    <xf numFmtId="0" fontId="5" fillId="0" borderId="32" xfId="83" applyBorder="1"/>
    <xf numFmtId="167" fontId="72" fillId="0" borderId="85" xfId="86" applyNumberFormat="1" applyFont="1" applyBorder="1" applyAlignment="1">
      <alignment horizontal="center" vertical="center" wrapText="1"/>
    </xf>
    <xf numFmtId="0" fontId="74" fillId="0" borderId="85" xfId="80" applyFont="1" applyBorder="1" applyAlignment="1">
      <alignment horizontal="center" vertical="center" wrapText="1"/>
    </xf>
    <xf numFmtId="167" fontId="15" fillId="0" borderId="19" xfId="86" applyNumberFormat="1" applyFont="1" applyBorder="1" applyAlignment="1">
      <alignment horizontal="center" vertical="center" wrapText="1"/>
    </xf>
    <xf numFmtId="167" fontId="29" fillId="0" borderId="21" xfId="86" applyNumberFormat="1" applyFont="1" applyBorder="1" applyAlignment="1">
      <alignment horizontal="center" vertical="center" wrapText="1"/>
    </xf>
    <xf numFmtId="167" fontId="23" fillId="0" borderId="42" xfId="86" applyNumberFormat="1" applyFont="1" applyBorder="1" applyAlignment="1" applyProtection="1">
      <alignment horizontal="center" vertical="center" wrapText="1"/>
    </xf>
    <xf numFmtId="167" fontId="23" fillId="0" borderId="49" xfId="86" applyNumberFormat="1" applyFont="1" applyBorder="1" applyAlignment="1" applyProtection="1">
      <alignment horizontal="center" vertical="center" wrapText="1"/>
    </xf>
    <xf numFmtId="167" fontId="6" fillId="0" borderId="0" xfId="86" applyNumberFormat="1" applyAlignment="1" applyProtection="1">
      <alignment vertical="center" wrapText="1"/>
    </xf>
    <xf numFmtId="167" fontId="29" fillId="0" borderId="32" xfId="86" applyNumberFormat="1" applyFont="1" applyBorder="1" applyAlignment="1" applyProtection="1">
      <alignment horizontal="center" vertical="center" wrapText="1"/>
      <protection locked="0"/>
    </xf>
    <xf numFmtId="167" fontId="29" fillId="0" borderId="33" xfId="86" applyNumberFormat="1" applyFont="1" applyBorder="1" applyAlignment="1" applyProtection="1">
      <alignment horizontal="center" vertical="center" wrapText="1"/>
      <protection locked="0"/>
    </xf>
    <xf numFmtId="167" fontId="29" fillId="0" borderId="19" xfId="86" applyNumberFormat="1" applyFont="1" applyBorder="1" applyAlignment="1">
      <alignment horizontal="left" vertical="center" wrapText="1"/>
    </xf>
    <xf numFmtId="167" fontId="17" fillId="0" borderId="0" xfId="86" applyNumberFormat="1" applyFont="1" applyAlignment="1">
      <alignment vertical="center" wrapText="1"/>
    </xf>
    <xf numFmtId="0" fontId="5" fillId="0" borderId="0" xfId="87"/>
    <xf numFmtId="0" fontId="75" fillId="0" borderId="0" xfId="87" applyFont="1" applyAlignment="1">
      <alignment horizontal="center"/>
    </xf>
    <xf numFmtId="0" fontId="5" fillId="0" borderId="0" xfId="87" applyFont="1"/>
    <xf numFmtId="0" fontId="5" fillId="0" borderId="16" xfId="87" applyBorder="1"/>
    <xf numFmtId="0" fontId="5" fillId="0" borderId="16" xfId="87" applyFont="1" applyBorder="1" applyAlignment="1">
      <alignment horizontal="center"/>
    </xf>
    <xf numFmtId="0" fontId="5" fillId="0" borderId="0" xfId="83"/>
    <xf numFmtId="0" fontId="11" fillId="0" borderId="0" xfId="83" applyFont="1"/>
    <xf numFmtId="0" fontId="5" fillId="0" borderId="56" xfId="83" applyBorder="1"/>
    <xf numFmtId="0" fontId="5" fillId="0" borderId="87" xfId="83" applyBorder="1"/>
    <xf numFmtId="0" fontId="5" fillId="0" borderId="74" xfId="83" applyBorder="1"/>
    <xf numFmtId="0" fontId="5" fillId="0" borderId="90" xfId="83" applyBorder="1"/>
    <xf numFmtId="0" fontId="5" fillId="0" borderId="75" xfId="83" applyBorder="1"/>
    <xf numFmtId="0" fontId="5" fillId="0" borderId="31" xfId="83" applyBorder="1" applyAlignment="1">
      <alignment horizontal="center" vertical="center"/>
    </xf>
    <xf numFmtId="0" fontId="5" fillId="0" borderId="17" xfId="83" applyBorder="1" applyAlignment="1">
      <alignment vertical="center"/>
    </xf>
    <xf numFmtId="0" fontId="5" fillId="0" borderId="82" xfId="83" applyBorder="1" applyAlignment="1">
      <alignment vertical="center"/>
    </xf>
    <xf numFmtId="0" fontId="5" fillId="0" borderId="81" xfId="83" applyFont="1" applyBorder="1" applyAlignment="1">
      <alignment vertical="center"/>
    </xf>
    <xf numFmtId="0" fontId="5" fillId="0" borderId="81" xfId="83" applyBorder="1" applyAlignment="1">
      <alignment vertical="center"/>
    </xf>
    <xf numFmtId="0" fontId="5" fillId="0" borderId="76" xfId="83" applyBorder="1" applyAlignment="1">
      <alignment horizontal="justify" vertical="top"/>
    </xf>
    <xf numFmtId="0" fontId="5" fillId="0" borderId="16" xfId="83" applyBorder="1"/>
    <xf numFmtId="0" fontId="5" fillId="0" borderId="33" xfId="83" applyBorder="1"/>
    <xf numFmtId="0" fontId="5" fillId="0" borderId="36" xfId="83" applyBorder="1"/>
    <xf numFmtId="0" fontId="77" fillId="0" borderId="37" xfId="83" applyFont="1" applyBorder="1"/>
    <xf numFmtId="0" fontId="5" fillId="0" borderId="13" xfId="83" applyBorder="1"/>
    <xf numFmtId="0" fontId="5" fillId="0" borderId="66" xfId="83" applyBorder="1"/>
    <xf numFmtId="0" fontId="5" fillId="0" borderId="91" xfId="83" applyBorder="1"/>
    <xf numFmtId="0" fontId="5" fillId="0" borderId="81" xfId="83" applyBorder="1" applyAlignment="1">
      <alignment horizontal="justify" vertical="top"/>
    </xf>
    <xf numFmtId="0" fontId="5" fillId="0" borderId="81" xfId="83" applyBorder="1"/>
    <xf numFmtId="0" fontId="5" fillId="0" borderId="0" xfId="83" applyBorder="1"/>
    <xf numFmtId="0" fontId="5" fillId="0" borderId="58" xfId="83" applyBorder="1" applyAlignment="1">
      <alignment horizontal="center" vertical="center"/>
    </xf>
    <xf numFmtId="0" fontId="5" fillId="0" borderId="28" xfId="83" applyBorder="1" applyAlignment="1">
      <alignment horizontal="justify" vertical="top"/>
    </xf>
    <xf numFmtId="0" fontId="5" fillId="0" borderId="64" xfId="83" applyBorder="1" applyAlignment="1">
      <alignment horizontal="justify" vertical="top"/>
    </xf>
    <xf numFmtId="0" fontId="5" fillId="0" borderId="29" xfId="83" applyBorder="1" applyAlignment="1">
      <alignment horizontal="justify" vertical="top"/>
    </xf>
    <xf numFmtId="0" fontId="5" fillId="0" borderId="0" xfId="83" applyBorder="1" applyAlignment="1">
      <alignment vertical="center"/>
    </xf>
    <xf numFmtId="0" fontId="5" fillId="0" borderId="0" xfId="83" applyBorder="1" applyAlignment="1">
      <alignment horizontal="justify" vertical="top"/>
    </xf>
    <xf numFmtId="0" fontId="5" fillId="0" borderId="15" xfId="83" applyBorder="1"/>
    <xf numFmtId="0" fontId="77" fillId="0" borderId="0" xfId="83" applyFont="1"/>
    <xf numFmtId="0" fontId="5" fillId="0" borderId="16" xfId="83" applyBorder="1" applyAlignment="1">
      <alignment horizontal="justify" vertical="top"/>
    </xf>
    <xf numFmtId="0" fontId="5" fillId="0" borderId="18" xfId="83" applyBorder="1"/>
    <xf numFmtId="10" fontId="2" fillId="0" borderId="0" xfId="80" applyNumberFormat="1"/>
    <xf numFmtId="0" fontId="78" fillId="0" borderId="0" xfId="80" applyFont="1"/>
    <xf numFmtId="0" fontId="54" fillId="0" borderId="74" xfId="83" applyFont="1" applyBorder="1" applyAlignment="1">
      <alignment horizontal="centerContinuous" vertical="top" wrapText="1"/>
    </xf>
    <xf numFmtId="0" fontId="54" fillId="0" borderId="90" xfId="83" applyFont="1" applyBorder="1" applyAlignment="1">
      <alignment horizontal="centerContinuous" vertical="top" wrapText="1"/>
    </xf>
    <xf numFmtId="0" fontId="64" fillId="0" borderId="74" xfId="83" applyFont="1" applyBorder="1" applyAlignment="1">
      <alignment horizontal="centerContinuous" vertical="center" wrapText="1"/>
    </xf>
    <xf numFmtId="0" fontId="64" fillId="0" borderId="90" xfId="83" applyFont="1" applyBorder="1" applyAlignment="1">
      <alignment horizontal="centerContinuous" vertical="center" wrapText="1"/>
    </xf>
    <xf numFmtId="0" fontId="56" fillId="0" borderId="17" xfId="83" applyFont="1" applyBorder="1" applyAlignment="1">
      <alignment horizontal="centerContinuous" vertical="center"/>
    </xf>
    <xf numFmtId="0" fontId="8" fillId="0" borderId="0" xfId="88" applyFont="1" applyAlignment="1">
      <alignment horizontal="centerContinuous" wrapText="1"/>
    </xf>
    <xf numFmtId="167" fontId="15" fillId="0" borderId="85" xfId="86" applyNumberFormat="1" applyFont="1" applyBorder="1" applyAlignment="1" applyProtection="1">
      <alignment horizontal="centerContinuous" vertical="center"/>
      <protection locked="0"/>
    </xf>
    <xf numFmtId="0" fontId="15" fillId="0" borderId="85" xfId="86" applyFont="1" applyBorder="1" applyAlignment="1" applyProtection="1">
      <alignment horizontal="centerContinuous" vertical="center" wrapText="1"/>
      <protection locked="0"/>
    </xf>
    <xf numFmtId="0" fontId="55" fillId="0" borderId="87" xfId="83" applyFont="1" applyBorder="1" applyAlignment="1">
      <alignment horizontal="centerContinuous" vertical="center" wrapText="1"/>
    </xf>
    <xf numFmtId="0" fontId="55" fillId="0" borderId="74" xfId="83" applyFont="1" applyBorder="1" applyAlignment="1">
      <alignment horizontal="centerContinuous" vertical="center" wrapText="1"/>
    </xf>
    <xf numFmtId="0" fontId="55" fillId="0" borderId="90" xfId="83" applyFont="1" applyBorder="1" applyAlignment="1">
      <alignment horizontal="centerContinuous" vertical="center" wrapText="1"/>
    </xf>
    <xf numFmtId="0" fontId="55" fillId="0" borderId="17" xfId="83" applyFont="1" applyBorder="1" applyAlignment="1">
      <alignment horizontal="centerContinuous" vertical="center" wrapText="1"/>
    </xf>
    <xf numFmtId="0" fontId="55" fillId="0" borderId="82" xfId="83" applyFont="1" applyBorder="1" applyAlignment="1">
      <alignment horizontal="centerContinuous" vertical="center" wrapText="1"/>
    </xf>
    <xf numFmtId="0" fontId="54" fillId="0" borderId="17" xfId="83" applyFont="1" applyBorder="1" applyAlignment="1">
      <alignment horizontal="centerContinuous" vertical="center" wrapText="1"/>
    </xf>
    <xf numFmtId="0" fontId="54" fillId="0" borderId="82" xfId="83" applyFont="1" applyBorder="1" applyAlignment="1">
      <alignment horizontal="centerContinuous" vertical="center" wrapText="1"/>
    </xf>
    <xf numFmtId="0" fontId="55" fillId="0" borderId="81" xfId="83" applyFont="1" applyBorder="1" applyAlignment="1">
      <alignment horizontal="centerContinuous" vertical="center" wrapText="1"/>
    </xf>
    <xf numFmtId="0" fontId="54" fillId="0" borderId="17" xfId="83" applyFont="1" applyBorder="1" applyAlignment="1">
      <alignment horizontal="centerContinuous" vertical="center"/>
    </xf>
    <xf numFmtId="0" fontId="54" fillId="0" borderId="82" xfId="83" applyFont="1" applyBorder="1" applyAlignment="1">
      <alignment horizontal="centerContinuous" vertical="center"/>
    </xf>
    <xf numFmtId="0" fontId="54" fillId="0" borderId="81" xfId="83" applyFont="1" applyBorder="1" applyAlignment="1">
      <alignment horizontal="centerContinuous" vertical="center"/>
    </xf>
    <xf numFmtId="0" fontId="54" fillId="0" borderId="87" xfId="83" applyFont="1" applyBorder="1" applyAlignment="1">
      <alignment horizontal="centerContinuous" vertical="top" wrapText="1"/>
    </xf>
    <xf numFmtId="0" fontId="56" fillId="0" borderId="82" xfId="83" applyFont="1" applyBorder="1" applyAlignment="1">
      <alignment horizontal="centerContinuous" vertical="center"/>
    </xf>
    <xf numFmtId="0" fontId="56" fillId="0" borderId="17" xfId="83" applyFont="1" applyBorder="1" applyAlignment="1">
      <alignment horizontal="centerContinuous" vertical="center" wrapText="1"/>
    </xf>
    <xf numFmtId="0" fontId="56" fillId="0" borderId="82" xfId="83" applyFont="1" applyBorder="1" applyAlignment="1">
      <alignment horizontal="centerContinuous" vertical="center" wrapText="1"/>
    </xf>
    <xf numFmtId="0" fontId="56" fillId="0" borderId="81" xfId="83" applyFont="1" applyBorder="1" applyAlignment="1">
      <alignment horizontal="centerContinuous" vertical="center" wrapText="1"/>
    </xf>
    <xf numFmtId="0" fontId="55" fillId="0" borderId="64" xfId="83" applyFont="1" applyBorder="1" applyAlignment="1">
      <alignment horizontal="centerContinuous" vertical="center" wrapText="1"/>
    </xf>
    <xf numFmtId="0" fontId="55" fillId="0" borderId="61" xfId="83" applyFont="1" applyBorder="1" applyAlignment="1">
      <alignment horizontal="centerContinuous" vertical="center" wrapText="1"/>
    </xf>
    <xf numFmtId="0" fontId="58" fillId="0" borderId="64" xfId="83" applyFont="1" applyBorder="1" applyAlignment="1">
      <alignment horizontal="centerContinuous" vertical="center" wrapText="1"/>
    </xf>
    <xf numFmtId="0" fontId="58" fillId="0" borderId="61" xfId="83" applyFont="1" applyBorder="1" applyAlignment="1">
      <alignment horizontal="centerContinuous" vertical="center" wrapText="1"/>
    </xf>
    <xf numFmtId="0" fontId="70" fillId="0" borderId="64" xfId="83" applyFont="1" applyBorder="1" applyAlignment="1">
      <alignment horizontal="centerContinuous" vertical="center" wrapText="1"/>
    </xf>
    <xf numFmtId="0" fontId="70" fillId="0" borderId="61" xfId="83" applyFont="1" applyBorder="1" applyAlignment="1">
      <alignment horizontal="centerContinuous" vertical="center" wrapText="1"/>
    </xf>
    <xf numFmtId="0" fontId="58" fillId="0" borderId="0" xfId="83" applyFont="1" applyBorder="1" applyAlignment="1">
      <alignment horizontal="centerContinuous" vertical="center" wrapText="1"/>
    </xf>
    <xf numFmtId="167" fontId="6" fillId="0" borderId="0" xfId="86" applyNumberFormat="1" applyFont="1" applyAlignment="1">
      <alignment horizontal="centerContinuous" vertical="center" wrapText="1"/>
    </xf>
    <xf numFmtId="0" fontId="73" fillId="0" borderId="0" xfId="80" applyFont="1" applyBorder="1" applyAlignment="1">
      <alignment horizontal="centerContinuous" vertical="center" wrapText="1"/>
    </xf>
    <xf numFmtId="0" fontId="5" fillId="0" borderId="16" xfId="87" applyFont="1" applyBorder="1" applyAlignment="1">
      <alignment horizontal="centerContinuous" vertical="center" wrapText="1"/>
    </xf>
    <xf numFmtId="0" fontId="75" fillId="0" borderId="0" xfId="87" applyFont="1" applyAlignment="1">
      <alignment horizontal="centerContinuous"/>
    </xf>
    <xf numFmtId="0" fontId="5" fillId="0" borderId="82" xfId="83" applyFont="1" applyBorder="1" applyAlignment="1">
      <alignment vertical="center"/>
    </xf>
    <xf numFmtId="167" fontId="6" fillId="0" borderId="0" xfId="86" applyNumberFormat="1" applyAlignment="1" applyProtection="1">
      <alignment vertical="center" wrapText="1"/>
      <protection locked="0"/>
    </xf>
    <xf numFmtId="0" fontId="19" fillId="0" borderId="59" xfId="80" applyFont="1" applyBorder="1"/>
    <xf numFmtId="0" fontId="20" fillId="0" borderId="66" xfId="80" applyFont="1" applyBorder="1"/>
    <xf numFmtId="0" fontId="29" fillId="0" borderId="64" xfId="86" applyFont="1" applyBorder="1" applyAlignment="1">
      <alignment vertical="center"/>
    </xf>
    <xf numFmtId="0" fontId="30" fillId="0" borderId="15" xfId="80" applyFont="1" applyBorder="1"/>
    <xf numFmtId="0" fontId="19" fillId="0" borderId="15" xfId="80" applyFont="1" applyBorder="1"/>
    <xf numFmtId="0" fontId="20" fillId="0" borderId="15" xfId="80" applyFont="1" applyBorder="1"/>
    <xf numFmtId="0" fontId="20" fillId="0" borderId="13" xfId="80" applyFont="1" applyBorder="1"/>
    <xf numFmtId="0" fontId="19" fillId="0" borderId="17" xfId="80" applyFont="1" applyBorder="1"/>
    <xf numFmtId="0" fontId="22" fillId="0" borderId="15" xfId="80" applyFont="1" applyBorder="1"/>
    <xf numFmtId="0" fontId="22" fillId="0" borderId="13" xfId="80" applyFont="1" applyBorder="1"/>
    <xf numFmtId="0" fontId="20" fillId="0" borderId="17" xfId="80" applyFont="1" applyBorder="1"/>
    <xf numFmtId="0" fontId="21" fillId="0" borderId="17" xfId="86" applyFont="1" applyBorder="1" applyAlignment="1">
      <alignment vertical="center" wrapText="1"/>
    </xf>
    <xf numFmtId="0" fontId="21" fillId="0" borderId="88" xfId="86" applyFont="1" applyBorder="1" applyAlignment="1">
      <alignment vertical="center" wrapText="1"/>
    </xf>
    <xf numFmtId="0" fontId="6" fillId="0" borderId="88" xfId="86" applyFont="1" applyBorder="1" applyAlignment="1">
      <alignment vertical="center" wrapText="1"/>
    </xf>
    <xf numFmtId="0" fontId="30" fillId="0" borderId="59" xfId="80" applyFont="1" applyBorder="1"/>
    <xf numFmtId="0" fontId="19" fillId="0" borderId="82" xfId="80" applyFont="1" applyBorder="1"/>
    <xf numFmtId="0" fontId="20" fillId="0" borderId="82" xfId="80" applyFont="1" applyBorder="1"/>
    <xf numFmtId="0" fontId="21" fillId="0" borderId="82" xfId="86" applyFont="1" applyBorder="1" applyAlignment="1">
      <alignment vertical="center" wrapText="1"/>
    </xf>
    <xf numFmtId="0" fontId="21" fillId="0" borderId="0" xfId="86" applyFont="1" applyBorder="1" applyAlignment="1">
      <alignment vertical="center" wrapText="1"/>
    </xf>
    <xf numFmtId="0" fontId="29" fillId="0" borderId="85" xfId="86" applyFont="1" applyBorder="1" applyAlignment="1">
      <alignment vertical="center" wrapText="1"/>
    </xf>
    <xf numFmtId="167" fontId="20" fillId="0" borderId="16" xfId="80" applyNumberFormat="1" applyFont="1" applyBorder="1"/>
    <xf numFmtId="167" fontId="20" fillId="0" borderId="77" xfId="80" applyNumberFormat="1" applyFont="1" applyBorder="1"/>
    <xf numFmtId="167" fontId="20" fillId="0" borderId="37" xfId="80" applyNumberFormat="1" applyFont="1" applyBorder="1"/>
    <xf numFmtId="167" fontId="22" fillId="0" borderId="13" xfId="80" applyNumberFormat="1" applyFont="1" applyBorder="1"/>
    <xf numFmtId="0" fontId="29" fillId="0" borderId="89" xfId="86" applyFont="1" applyBorder="1" applyAlignment="1">
      <alignment horizontal="left" vertical="center"/>
    </xf>
    <xf numFmtId="0" fontId="40" fillId="0" borderId="15" xfId="80" applyFont="1" applyBorder="1"/>
    <xf numFmtId="0" fontId="22" fillId="0" borderId="86" xfId="80" applyFont="1" applyBorder="1"/>
    <xf numFmtId="0" fontId="24" fillId="0" borderId="15" xfId="86" applyFont="1" applyBorder="1" applyAlignment="1">
      <alignment vertical="center" wrapText="1"/>
    </xf>
    <xf numFmtId="0" fontId="20" fillId="0" borderId="88" xfId="80" applyFont="1" applyBorder="1"/>
    <xf numFmtId="0" fontId="42" fillId="0" borderId="15" xfId="86" applyFont="1" applyBorder="1" applyAlignment="1">
      <alignment vertical="center" wrapText="1"/>
    </xf>
    <xf numFmtId="0" fontId="29" fillId="0" borderId="86" xfId="86" applyFont="1" applyBorder="1" applyAlignment="1">
      <alignment vertical="center" wrapText="1"/>
    </xf>
    <xf numFmtId="0" fontId="23" fillId="0" borderId="86" xfId="86" applyFont="1" applyBorder="1" applyAlignment="1">
      <alignment vertical="center" wrapText="1"/>
    </xf>
    <xf numFmtId="0" fontId="6" fillId="0" borderId="15" xfId="86" applyBorder="1" applyAlignment="1">
      <alignment vertical="center" wrapText="1"/>
    </xf>
    <xf numFmtId="0" fontId="6" fillId="0" borderId="15" xfId="86" applyFont="1" applyBorder="1" applyAlignment="1">
      <alignment vertical="center" wrapText="1"/>
    </xf>
    <xf numFmtId="0" fontId="6" fillId="0" borderId="88" xfId="86" applyBorder="1" applyAlignment="1">
      <alignment vertical="center" wrapText="1"/>
    </xf>
    <xf numFmtId="0" fontId="6" fillId="0" borderId="17" xfId="86" applyBorder="1" applyAlignment="1">
      <alignment vertical="center" wrapText="1"/>
    </xf>
    <xf numFmtId="0" fontId="6" fillId="0" borderId="13" xfId="86" applyBorder="1" applyAlignment="1">
      <alignment vertical="center" wrapText="1"/>
    </xf>
    <xf numFmtId="0" fontId="6" fillId="0" borderId="86" xfId="86" applyBorder="1" applyAlignment="1">
      <alignment vertical="center" wrapText="1"/>
    </xf>
    <xf numFmtId="0" fontId="23" fillId="0" borderId="48" xfId="86" applyFont="1" applyBorder="1" applyAlignment="1">
      <alignment vertical="center" wrapText="1"/>
    </xf>
    <xf numFmtId="0" fontId="6" fillId="0" borderId="89" xfId="86" applyBorder="1" applyAlignment="1">
      <alignment vertical="center" wrapText="1"/>
    </xf>
    <xf numFmtId="0" fontId="6" fillId="0" borderId="64" xfId="86" applyBorder="1" applyAlignment="1">
      <alignment vertical="center" wrapText="1"/>
    </xf>
    <xf numFmtId="0" fontId="17" fillId="0" borderId="71" xfId="86" applyFont="1" applyBorder="1" applyAlignment="1">
      <alignment vertical="center" wrapText="1"/>
    </xf>
    <xf numFmtId="0" fontId="6" fillId="0" borderId="89" xfId="86" applyFont="1" applyBorder="1" applyAlignment="1">
      <alignment vertical="center" wrapText="1"/>
    </xf>
    <xf numFmtId="0" fontId="30" fillId="0" borderId="88" xfId="80" applyFont="1" applyBorder="1"/>
    <xf numFmtId="0" fontId="22" fillId="0" borderId="87" xfId="80" applyFont="1" applyBorder="1"/>
    <xf numFmtId="0" fontId="42" fillId="0" borderId="17" xfId="86" applyFont="1" applyBorder="1" applyAlignment="1">
      <alignment vertical="center" wrapText="1"/>
    </xf>
    <xf numFmtId="0" fontId="23" fillId="0" borderId="71" xfId="86" applyFont="1" applyBorder="1" applyAlignment="1">
      <alignment vertical="center" wrapText="1"/>
    </xf>
    <xf numFmtId="0" fontId="80" fillId="0" borderId="15" xfId="80" applyFont="1" applyBorder="1"/>
    <xf numFmtId="167" fontId="22" fillId="0" borderId="86" xfId="80" applyNumberFormat="1" applyFont="1" applyBorder="1"/>
    <xf numFmtId="0" fontId="27" fillId="0" borderId="15" xfId="80" applyFont="1" applyBorder="1"/>
    <xf numFmtId="0" fontId="44" fillId="0" borderId="15" xfId="86" applyFont="1" applyBorder="1" applyAlignment="1">
      <alignment vertical="center" wrapText="1"/>
    </xf>
    <xf numFmtId="0" fontId="45" fillId="0" borderId="15" xfId="80" applyFont="1" applyBorder="1"/>
    <xf numFmtId="0" fontId="45" fillId="0" borderId="15" xfId="86" applyFont="1" applyBorder="1" applyAlignment="1">
      <alignment vertical="center" wrapText="1"/>
    </xf>
    <xf numFmtId="0" fontId="45" fillId="0" borderId="17" xfId="86" applyFont="1" applyBorder="1" applyAlignment="1">
      <alignment vertical="center" wrapText="1"/>
    </xf>
    <xf numFmtId="0" fontId="45" fillId="0" borderId="88" xfId="86" applyFont="1" applyBorder="1" applyAlignment="1">
      <alignment vertical="center" wrapText="1"/>
    </xf>
    <xf numFmtId="0" fontId="30" fillId="0" borderId="64" xfId="80" applyFont="1" applyBorder="1"/>
    <xf numFmtId="0" fontId="23" fillId="0" borderId="85" xfId="86" applyFont="1" applyBorder="1" applyAlignment="1">
      <alignment vertical="center" wrapText="1"/>
    </xf>
    <xf numFmtId="0" fontId="6" fillId="0" borderId="66" xfId="86" applyBorder="1" applyAlignment="1">
      <alignment vertical="center" wrapText="1"/>
    </xf>
    <xf numFmtId="0" fontId="6" fillId="0" borderId="48" xfId="86" applyFont="1" applyBorder="1" applyAlignment="1">
      <alignment vertical="center" wrapText="1"/>
    </xf>
    <xf numFmtId="0" fontId="22" fillId="0" borderId="85" xfId="86" applyFont="1" applyBorder="1" applyAlignment="1">
      <alignment vertical="center" wrapText="1"/>
    </xf>
    <xf numFmtId="0" fontId="45" fillId="0" borderId="59" xfId="80" applyFont="1" applyBorder="1"/>
    <xf numFmtId="0" fontId="47" fillId="0" borderId="15" xfId="80" applyFont="1" applyBorder="1"/>
    <xf numFmtId="0" fontId="44" fillId="0" borderId="15" xfId="80" applyFont="1" applyBorder="1"/>
    <xf numFmtId="0" fontId="19" fillId="0" borderId="64" xfId="80" applyFont="1" applyBorder="1"/>
    <xf numFmtId="0" fontId="22" fillId="0" borderId="89" xfId="80" applyFont="1" applyBorder="1"/>
    <xf numFmtId="0" fontId="5" fillId="0" borderId="16" xfId="87" applyFill="1" applyBorder="1"/>
    <xf numFmtId="0" fontId="13" fillId="0" borderId="16" xfId="87" applyFont="1" applyFill="1" applyBorder="1" applyAlignment="1">
      <alignment horizontal="justify" vertical="top" wrapText="1"/>
    </xf>
    <xf numFmtId="0" fontId="13" fillId="0" borderId="16" xfId="87" applyFont="1" applyFill="1" applyBorder="1" applyAlignment="1">
      <alignment horizontal="right" vertical="top" wrapText="1"/>
    </xf>
    <xf numFmtId="167" fontId="18" fillId="0" borderId="53" xfId="86" applyNumberFormat="1" applyFont="1" applyBorder="1" applyAlignment="1">
      <alignment vertical="center" wrapText="1"/>
    </xf>
    <xf numFmtId="0" fontId="36" fillId="0" borderId="0" xfId="80" applyFont="1"/>
    <xf numFmtId="0" fontId="58" fillId="0" borderId="44" xfId="83" applyFont="1" applyBorder="1"/>
    <xf numFmtId="167" fontId="20" fillId="0" borderId="76" xfId="80" applyNumberFormat="1" applyFont="1" applyBorder="1"/>
    <xf numFmtId="0" fontId="22" fillId="0" borderId="18" xfId="80" applyFont="1" applyBorder="1"/>
    <xf numFmtId="0" fontId="22" fillId="0" borderId="27" xfId="80" applyFont="1" applyBorder="1"/>
    <xf numFmtId="167" fontId="21" fillId="0" borderId="69" xfId="86" applyNumberFormat="1" applyFont="1" applyBorder="1" applyAlignment="1" applyProtection="1">
      <alignment vertical="center" wrapText="1"/>
      <protection locked="0"/>
    </xf>
    <xf numFmtId="167" fontId="2" fillId="0" borderId="39" xfId="80" applyNumberFormat="1" applyBorder="1"/>
    <xf numFmtId="0" fontId="2" fillId="0" borderId="39" xfId="80" applyBorder="1"/>
    <xf numFmtId="167" fontId="21" fillId="0" borderId="39" xfId="80" applyNumberFormat="1" applyFont="1" applyBorder="1"/>
    <xf numFmtId="0" fontId="5" fillId="0" borderId="16" xfId="89" applyFont="1" applyBorder="1" applyAlignment="1">
      <alignment vertical="center"/>
    </xf>
    <xf numFmtId="0" fontId="11" fillId="0" borderId="16" xfId="88" applyFont="1" applyBorder="1" applyAlignment="1">
      <alignment horizontal="center" vertical="center"/>
    </xf>
    <xf numFmtId="0" fontId="6" fillId="0" borderId="14" xfId="86" applyFont="1" applyBorder="1" applyAlignment="1">
      <alignment vertical="center" wrapText="1"/>
    </xf>
    <xf numFmtId="0" fontId="20" fillId="0" borderId="36" xfId="86" applyFont="1" applyBorder="1" applyAlignment="1">
      <alignment horizontal="center" vertical="center" wrapText="1"/>
    </xf>
    <xf numFmtId="0" fontId="20" fillId="0" borderId="37" xfId="86" applyFont="1" applyBorder="1" applyAlignment="1">
      <alignment horizontal="center" vertical="center" wrapText="1"/>
    </xf>
    <xf numFmtId="0" fontId="21" fillId="0" borderId="37" xfId="86" applyFont="1" applyBorder="1" applyAlignment="1">
      <alignment vertical="center" wrapText="1"/>
    </xf>
    <xf numFmtId="0" fontId="21" fillId="0" borderId="89" xfId="86" applyFont="1" applyBorder="1" applyAlignment="1">
      <alignment vertical="center" wrapText="1"/>
    </xf>
    <xf numFmtId="167" fontId="21" fillId="0" borderId="38" xfId="86" applyNumberFormat="1" applyFont="1" applyBorder="1" applyAlignment="1" applyProtection="1">
      <alignment vertical="center" wrapText="1"/>
      <protection locked="0"/>
    </xf>
    <xf numFmtId="0" fontId="20" fillId="0" borderId="89" xfId="86" applyFont="1" applyBorder="1" applyAlignment="1">
      <alignment horizontal="center" vertical="center" wrapText="1"/>
    </xf>
    <xf numFmtId="0" fontId="21" fillId="0" borderId="84" xfId="86" applyFont="1" applyBorder="1" applyAlignment="1">
      <alignment vertical="center" wrapText="1"/>
    </xf>
    <xf numFmtId="0" fontId="20" fillId="0" borderId="42" xfId="86" applyFont="1" applyBorder="1" applyAlignment="1">
      <alignment horizontal="center" vertical="center" wrapText="1"/>
    </xf>
    <xf numFmtId="0" fontId="20" fillId="0" borderId="47" xfId="86" applyFont="1" applyBorder="1" applyAlignment="1">
      <alignment horizontal="center" vertical="center" wrapText="1"/>
    </xf>
    <xf numFmtId="167" fontId="20" fillId="0" borderId="49" xfId="80" applyNumberFormat="1" applyFont="1" applyBorder="1"/>
    <xf numFmtId="0" fontId="21" fillId="0" borderId="48" xfId="86" applyFont="1" applyBorder="1" applyAlignment="1">
      <alignment vertical="center" wrapText="1"/>
    </xf>
    <xf numFmtId="167" fontId="21" fillId="0" borderId="49" xfId="86" applyNumberFormat="1" applyFont="1" applyBorder="1" applyAlignment="1" applyProtection="1">
      <alignment vertical="center" wrapText="1"/>
      <protection locked="0"/>
    </xf>
    <xf numFmtId="0" fontId="20" fillId="0" borderId="48" xfId="86" applyFont="1" applyBorder="1" applyAlignment="1">
      <alignment horizontal="center" vertical="center" wrapText="1"/>
    </xf>
    <xf numFmtId="0" fontId="21" fillId="0" borderId="85" xfId="86" applyFont="1" applyBorder="1" applyAlignment="1">
      <alignment vertical="center" wrapText="1"/>
    </xf>
    <xf numFmtId="0" fontId="21" fillId="0" borderId="36" xfId="86" applyFont="1" applyBorder="1" applyAlignment="1">
      <alignment vertical="center" wrapText="1"/>
    </xf>
    <xf numFmtId="0" fontId="23" fillId="0" borderId="42" xfId="86" applyFont="1" applyBorder="1" applyAlignment="1">
      <alignment vertical="center" wrapText="1"/>
    </xf>
    <xf numFmtId="0" fontId="6" fillId="0" borderId="77" xfId="86" applyBorder="1" applyAlignment="1">
      <alignment vertical="center" wrapText="1"/>
    </xf>
    <xf numFmtId="0" fontId="23" fillId="0" borderId="16" xfId="86" applyFont="1" applyBorder="1" applyAlignment="1">
      <alignment vertical="center" wrapText="1"/>
    </xf>
    <xf numFmtId="167" fontId="20" fillId="0" borderId="47" xfId="54" applyNumberFormat="1" applyFont="1" applyBorder="1" applyAlignment="1">
      <alignment vertical="center" wrapText="1"/>
    </xf>
    <xf numFmtId="167" fontId="20" fillId="0" borderId="47" xfId="86" applyNumberFormat="1" applyFont="1" applyBorder="1" applyAlignment="1" applyProtection="1">
      <alignment vertical="center" wrapText="1"/>
      <protection locked="0"/>
    </xf>
    <xf numFmtId="166" fontId="6" fillId="0" borderId="51" xfId="54" applyNumberFormat="1" applyFont="1" applyBorder="1" applyAlignment="1" applyProtection="1">
      <alignment horizontal="right" vertical="center" wrapText="1"/>
      <protection locked="0"/>
    </xf>
    <xf numFmtId="0" fontId="21" fillId="0" borderId="51" xfId="86" applyFont="1" applyBorder="1" applyAlignment="1" applyProtection="1">
      <alignment horizontal="right" vertical="center" wrapText="1"/>
      <protection locked="0"/>
    </xf>
    <xf numFmtId="0" fontId="21" fillId="0" borderId="64" xfId="86" applyFont="1" applyBorder="1" applyAlignment="1">
      <alignment vertical="center" wrapText="1"/>
    </xf>
    <xf numFmtId="167" fontId="21" fillId="0" borderId="29" xfId="86" applyNumberFormat="1" applyFont="1" applyBorder="1" applyAlignment="1" applyProtection="1">
      <alignment vertical="center" wrapText="1"/>
      <protection locked="0"/>
    </xf>
    <xf numFmtId="167" fontId="20" fillId="0" borderId="44" xfId="86" applyNumberFormat="1" applyFont="1" applyBorder="1" applyAlignment="1" applyProtection="1">
      <alignment horizontal="left" vertical="center" wrapText="1"/>
      <protection locked="0"/>
    </xf>
    <xf numFmtId="0" fontId="7" fillId="0" borderId="16" xfId="87" applyFont="1" applyBorder="1"/>
    <xf numFmtId="0" fontId="12" fillId="0" borderId="16" xfId="87" applyFont="1" applyBorder="1"/>
    <xf numFmtId="0" fontId="9" fillId="0" borderId="35" xfId="88" applyFont="1" applyBorder="1" applyAlignment="1">
      <alignment vertical="center"/>
    </xf>
    <xf numFmtId="0" fontId="98" fillId="0" borderId="16" xfId="87" applyFont="1" applyBorder="1"/>
    <xf numFmtId="167" fontId="20" fillId="0" borderId="0" xfId="80" applyNumberFormat="1" applyFont="1"/>
    <xf numFmtId="0" fontId="20" fillId="0" borderId="0" xfId="80" applyFont="1" applyAlignment="1">
      <alignment wrapText="1"/>
    </xf>
    <xf numFmtId="0" fontId="64" fillId="0" borderId="44" xfId="83" quotePrefix="1" applyFont="1" applyBorder="1"/>
    <xf numFmtId="0" fontId="64" fillId="0" borderId="32" xfId="83" quotePrefix="1" applyFont="1" applyBorder="1"/>
    <xf numFmtId="167" fontId="20" fillId="0" borderId="51" xfId="80" applyNumberFormat="1" applyFont="1" applyBorder="1"/>
    <xf numFmtId="167" fontId="22" fillId="0" borderId="51" xfId="80" applyNumberFormat="1" applyFont="1" applyBorder="1"/>
    <xf numFmtId="0" fontId="20" fillId="0" borderId="51" xfId="80" applyFont="1" applyBorder="1"/>
    <xf numFmtId="0" fontId="99" fillId="0" borderId="16" xfId="92" applyFont="1" applyBorder="1" applyAlignment="1">
      <alignment horizontal="center" vertical="center" wrapText="1"/>
    </xf>
    <xf numFmtId="167" fontId="22" fillId="0" borderId="87" xfId="80" applyNumberFormat="1" applyFont="1" applyBorder="1"/>
    <xf numFmtId="0" fontId="1" fillId="0" borderId="0" xfId="92" applyFont="1" applyAlignment="1">
      <alignment horizontal="right"/>
    </xf>
    <xf numFmtId="0" fontId="1" fillId="0" borderId="0" xfId="92" applyAlignment="1"/>
    <xf numFmtId="0" fontId="5" fillId="0" borderId="0" xfId="85"/>
    <xf numFmtId="0" fontId="1" fillId="0" borderId="0" xfId="92"/>
    <xf numFmtId="0" fontId="99" fillId="0" borderId="16" xfId="92" applyFont="1" applyBorder="1" applyAlignment="1">
      <alignment horizontal="center" vertical="center"/>
    </xf>
    <xf numFmtId="0" fontId="100" fillId="0" borderId="16" xfId="92" applyFont="1" applyBorder="1"/>
    <xf numFmtId="3" fontId="100" fillId="0" borderId="16" xfId="92" applyNumberFormat="1" applyFont="1" applyBorder="1"/>
    <xf numFmtId="0" fontId="100" fillId="0" borderId="16" xfId="92" applyFont="1" applyBorder="1" applyAlignment="1">
      <alignment vertical="center" wrapText="1"/>
    </xf>
    <xf numFmtId="3" fontId="100" fillId="0" borderId="16" xfId="92" applyNumberFormat="1" applyFont="1" applyBorder="1" applyAlignment="1">
      <alignment vertical="center"/>
    </xf>
    <xf numFmtId="0" fontId="101" fillId="0" borderId="16" xfId="92" applyFont="1" applyBorder="1"/>
    <xf numFmtId="3" fontId="101" fillId="0" borderId="16" xfId="92" applyNumberFormat="1" applyFont="1" applyBorder="1"/>
    <xf numFmtId="3" fontId="100" fillId="0" borderId="16" xfId="92" applyNumberFormat="1" applyFont="1" applyBorder="1" applyAlignment="1">
      <alignment horizontal="right"/>
    </xf>
    <xf numFmtId="0" fontId="5" fillId="0" borderId="16" xfId="85" applyBorder="1"/>
    <xf numFmtId="0" fontId="101" fillId="0" borderId="16" xfId="92" applyFont="1" applyBorder="1" applyAlignment="1">
      <alignment vertical="center" wrapText="1"/>
    </xf>
    <xf numFmtId="3" fontId="101" fillId="0" borderId="16" xfId="92" applyNumberFormat="1" applyFont="1" applyBorder="1" applyAlignment="1">
      <alignment horizontal="right"/>
    </xf>
    <xf numFmtId="0" fontId="1" fillId="0" borderId="0" xfId="92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99" fillId="0" borderId="16" xfId="0" applyFont="1" applyBorder="1" applyAlignment="1">
      <alignment horizontal="center" vertical="center"/>
    </xf>
    <xf numFmtId="0" fontId="100" fillId="0" borderId="16" xfId="0" applyFont="1" applyBorder="1"/>
    <xf numFmtId="3" fontId="100" fillId="0" borderId="16" xfId="0" applyNumberFormat="1" applyFont="1" applyBorder="1"/>
    <xf numFmtId="0" fontId="100" fillId="0" borderId="16" xfId="0" applyFont="1" applyBorder="1" applyAlignment="1">
      <alignment vertical="center" wrapText="1"/>
    </xf>
    <xf numFmtId="3" fontId="100" fillId="0" borderId="16" xfId="0" applyNumberFormat="1" applyFont="1" applyBorder="1" applyAlignment="1">
      <alignment vertical="center"/>
    </xf>
    <xf numFmtId="0" fontId="101" fillId="0" borderId="16" xfId="0" applyFont="1" applyBorder="1"/>
    <xf numFmtId="3" fontId="101" fillId="0" borderId="16" xfId="0" applyNumberFormat="1" applyFont="1" applyBorder="1"/>
    <xf numFmtId="3" fontId="100" fillId="0" borderId="16" xfId="0" applyNumberFormat="1" applyFont="1" applyBorder="1" applyAlignment="1">
      <alignment horizontal="right"/>
    </xf>
    <xf numFmtId="0" fontId="101" fillId="0" borderId="16" xfId="0" applyFont="1" applyBorder="1" applyAlignment="1">
      <alignment vertical="center" wrapText="1"/>
    </xf>
    <xf numFmtId="3" fontId="101" fillId="0" borderId="16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91"/>
    <xf numFmtId="0" fontId="5" fillId="0" borderId="0" xfId="91" applyFont="1"/>
    <xf numFmtId="0" fontId="11" fillId="0" borderId="0" xfId="91" applyFont="1"/>
    <xf numFmtId="0" fontId="5" fillId="0" borderId="16" xfId="91" applyBorder="1"/>
    <xf numFmtId="0" fontId="5" fillId="0" borderId="65" xfId="91" applyFont="1" applyBorder="1"/>
    <xf numFmtId="0" fontId="5" fillId="0" borderId="65" xfId="91" applyBorder="1"/>
    <xf numFmtId="0" fontId="5" fillId="0" borderId="0" xfId="91" applyBorder="1"/>
    <xf numFmtId="0" fontId="5" fillId="0" borderId="68" xfId="91" applyFont="1" applyBorder="1"/>
    <xf numFmtId="0" fontId="5" fillId="0" borderId="92" xfId="91" applyFont="1" applyBorder="1"/>
    <xf numFmtId="0" fontId="5" fillId="0" borderId="14" xfId="91" applyBorder="1"/>
    <xf numFmtId="166" fontId="5" fillId="0" borderId="92" xfId="54" applyNumberFormat="1" applyFont="1" applyBorder="1"/>
    <xf numFmtId="0" fontId="5" fillId="0" borderId="92" xfId="91" applyBorder="1"/>
    <xf numFmtId="166" fontId="5" fillId="0" borderId="68" xfId="54" applyNumberFormat="1" applyFont="1" applyBorder="1"/>
    <xf numFmtId="0" fontId="5" fillId="0" borderId="68" xfId="91" applyBorder="1"/>
    <xf numFmtId="0" fontId="5" fillId="0" borderId="18" xfId="91" applyBorder="1"/>
    <xf numFmtId="0" fontId="5" fillId="0" borderId="81" xfId="91" applyBorder="1"/>
    <xf numFmtId="166" fontId="5" fillId="0" borderId="18" xfId="54" applyNumberFormat="1" applyFont="1" applyBorder="1"/>
    <xf numFmtId="166" fontId="5" fillId="0" borderId="81" xfId="54" applyNumberFormat="1" applyFont="1" applyBorder="1"/>
    <xf numFmtId="0" fontId="5" fillId="0" borderId="0" xfId="81"/>
    <xf numFmtId="0" fontId="29" fillId="0" borderId="0" xfId="81" applyFont="1" applyAlignment="1">
      <alignment horizontal="centerContinuous"/>
    </xf>
    <xf numFmtId="0" fontId="34" fillId="0" borderId="0" xfId="81" applyFont="1"/>
    <xf numFmtId="0" fontId="21" fillId="0" borderId="0" xfId="81" applyFont="1"/>
    <xf numFmtId="0" fontId="29" fillId="0" borderId="0" xfId="81" applyFont="1" applyAlignment="1">
      <alignment horizontal="centerContinuous" vertical="top" wrapText="1"/>
    </xf>
    <xf numFmtId="0" fontId="29" fillId="0" borderId="58" xfId="81" applyFont="1" applyBorder="1"/>
    <xf numFmtId="0" fontId="34" fillId="0" borderId="28" xfId="81" applyFont="1" applyBorder="1"/>
    <xf numFmtId="0" fontId="34" fillId="0" borderId="29" xfId="81" applyFont="1" applyBorder="1"/>
    <xf numFmtId="0" fontId="34" fillId="0" borderId="27" xfId="81" applyFont="1" applyBorder="1"/>
    <xf numFmtId="0" fontId="34" fillId="0" borderId="17" xfId="81" applyFont="1" applyBorder="1"/>
    <xf numFmtId="0" fontId="34" fillId="0" borderId="81" xfId="81" applyFont="1" applyBorder="1"/>
    <xf numFmtId="0" fontId="34" fillId="0" borderId="18" xfId="81" applyFont="1" applyBorder="1"/>
    <xf numFmtId="0" fontId="34" fillId="0" borderId="60" xfId="81" applyFont="1" applyBorder="1"/>
    <xf numFmtId="0" fontId="34" fillId="0" borderId="15" xfId="81" applyFont="1" applyBorder="1"/>
    <xf numFmtId="0" fontId="34" fillId="0" borderId="65" xfId="81" applyFont="1" applyBorder="1"/>
    <xf numFmtId="0" fontId="34" fillId="0" borderId="36" xfId="81" applyFont="1" applyBorder="1"/>
    <xf numFmtId="0" fontId="34" fillId="0" borderId="37" xfId="81" applyFont="1" applyBorder="1"/>
    <xf numFmtId="0" fontId="34" fillId="0" borderId="32" xfId="81" applyFont="1" applyBorder="1"/>
    <xf numFmtId="0" fontId="34" fillId="0" borderId="16" xfId="81" applyFont="1" applyBorder="1"/>
    <xf numFmtId="0" fontId="34" fillId="0" borderId="33" xfId="81" applyFont="1" applyBorder="1"/>
    <xf numFmtId="0" fontId="34" fillId="0" borderId="89" xfId="81" applyFont="1" applyBorder="1"/>
    <xf numFmtId="0" fontId="34" fillId="0" borderId="62" xfId="81" applyFont="1" applyBorder="1"/>
    <xf numFmtId="0" fontId="34" fillId="0" borderId="38" xfId="81" applyFont="1" applyBorder="1"/>
    <xf numFmtId="0" fontId="34" fillId="0" borderId="0" xfId="81" applyFont="1" applyBorder="1"/>
    <xf numFmtId="0" fontId="34" fillId="0" borderId="0" xfId="81" applyNumberFormat="1" applyFont="1" applyBorder="1" applyAlignment="1">
      <alignment horizontal="center"/>
    </xf>
    <xf numFmtId="6" fontId="34" fillId="0" borderId="0" xfId="81" applyNumberFormat="1" applyFont="1"/>
    <xf numFmtId="0" fontId="102" fillId="0" borderId="32" xfId="81" applyFont="1" applyBorder="1"/>
    <xf numFmtId="0" fontId="102" fillId="0" borderId="15" xfId="81" applyFont="1" applyBorder="1"/>
    <xf numFmtId="0" fontId="34" fillId="0" borderId="44" xfId="81" applyFont="1" applyBorder="1"/>
    <xf numFmtId="0" fontId="34" fillId="0" borderId="14" xfId="81" applyFont="1" applyBorder="1"/>
    <xf numFmtId="0" fontId="34" fillId="0" borderId="45" xfId="81" applyFont="1" applyBorder="1"/>
    <xf numFmtId="0" fontId="31" fillId="0" borderId="0" xfId="81" applyFont="1" applyBorder="1" applyAlignment="1">
      <alignment horizontal="centerContinuous"/>
    </xf>
    <xf numFmtId="0" fontId="103" fillId="0" borderId="58" xfId="81" applyFont="1" applyBorder="1" applyAlignment="1">
      <alignment vertical="center" wrapText="1"/>
    </xf>
    <xf numFmtId="0" fontId="103" fillId="0" borderId="28" xfId="81" applyFont="1" applyBorder="1" applyAlignment="1">
      <alignment vertical="center" wrapText="1"/>
    </xf>
    <xf numFmtId="0" fontId="34" fillId="0" borderId="28" xfId="81" applyFont="1" applyBorder="1" applyAlignment="1">
      <alignment horizontal="center" vertical="center" wrapText="1"/>
    </xf>
    <xf numFmtId="0" fontId="34" fillId="0" borderId="29" xfId="81" applyFont="1" applyBorder="1" applyAlignment="1">
      <alignment horizontal="center" vertical="center" wrapText="1"/>
    </xf>
    <xf numFmtId="0" fontId="104" fillId="0" borderId="32" xfId="81" applyFont="1" applyBorder="1" applyAlignment="1">
      <alignment vertical="center" wrapText="1"/>
    </xf>
    <xf numFmtId="0" fontId="34" fillId="0" borderId="16" xfId="81" applyFont="1" applyBorder="1" applyAlignment="1">
      <alignment vertical="center" wrapText="1"/>
    </xf>
    <xf numFmtId="0" fontId="34" fillId="0" borderId="35" xfId="81" applyFont="1" applyBorder="1"/>
    <xf numFmtId="0" fontId="21" fillId="0" borderId="16" xfId="81" applyFont="1" applyBorder="1" applyAlignment="1">
      <alignment vertical="center" wrapText="1"/>
    </xf>
    <xf numFmtId="0" fontId="34" fillId="0" borderId="40" xfId="81" applyFont="1" applyBorder="1"/>
    <xf numFmtId="0" fontId="34" fillId="0" borderId="52" xfId="81" applyFont="1" applyBorder="1"/>
    <xf numFmtId="0" fontId="34" fillId="0" borderId="36" xfId="81" applyFont="1" applyBorder="1" applyAlignment="1">
      <alignment vertical="center" wrapText="1"/>
    </xf>
    <xf numFmtId="0" fontId="34" fillId="0" borderId="37" xfId="81" applyFont="1" applyBorder="1" applyAlignment="1">
      <alignment vertical="center" wrapText="1"/>
    </xf>
    <xf numFmtId="0" fontId="31" fillId="0" borderId="52" xfId="81" applyFont="1" applyBorder="1"/>
    <xf numFmtId="0" fontId="31" fillId="0" borderId="62" xfId="81" applyFont="1" applyBorder="1"/>
    <xf numFmtId="167" fontId="31" fillId="0" borderId="37" xfId="81" applyNumberFormat="1" applyFont="1" applyBorder="1"/>
    <xf numFmtId="0" fontId="57" fillId="0" borderId="0" xfId="81" applyFont="1"/>
    <xf numFmtId="0" fontId="57" fillId="0" borderId="28" xfId="81" applyFont="1" applyBorder="1"/>
    <xf numFmtId="0" fontId="57" fillId="0" borderId="29" xfId="81" applyFont="1" applyBorder="1"/>
    <xf numFmtId="0" fontId="57" fillId="0" borderId="59" xfId="81" applyFont="1" applyBorder="1"/>
    <xf numFmtId="0" fontId="105" fillId="0" borderId="65" xfId="81" applyFont="1" applyBorder="1"/>
    <xf numFmtId="0" fontId="105" fillId="0" borderId="35" xfId="81" applyFont="1" applyBorder="1"/>
    <xf numFmtId="0" fontId="105" fillId="0" borderId="59" xfId="81" applyFont="1" applyBorder="1"/>
    <xf numFmtId="0" fontId="105" fillId="0" borderId="33" xfId="81" applyFont="1" applyBorder="1"/>
    <xf numFmtId="0" fontId="30" fillId="0" borderId="52" xfId="81" applyFont="1" applyBorder="1"/>
    <xf numFmtId="0" fontId="30" fillId="0" borderId="84" xfId="81" applyFont="1" applyBorder="1"/>
    <xf numFmtId="0" fontId="30" fillId="0" borderId="62" xfId="81" applyFont="1" applyBorder="1"/>
    <xf numFmtId="167" fontId="30" fillId="0" borderId="38" xfId="81" applyNumberFormat="1" applyFont="1" applyBorder="1"/>
    <xf numFmtId="0" fontId="29" fillId="0" borderId="55" xfId="81" applyFont="1" applyBorder="1" applyAlignment="1">
      <alignment horizontal="left" vertical="center" wrapText="1"/>
    </xf>
    <xf numFmtId="0" fontId="34" fillId="0" borderId="83" xfId="81" applyFont="1" applyBorder="1" applyAlignment="1">
      <alignment horizontal="left" vertical="center" wrapText="1"/>
    </xf>
    <xf numFmtId="0" fontId="34" fillId="0" borderId="80" xfId="81" applyFont="1" applyBorder="1" applyAlignment="1">
      <alignment horizontal="left" vertical="center" wrapText="1"/>
    </xf>
    <xf numFmtId="0" fontId="5" fillId="0" borderId="0" xfId="82"/>
    <xf numFmtId="0" fontId="5" fillId="0" borderId="0" xfId="82" applyFont="1"/>
    <xf numFmtId="0" fontId="75" fillId="0" borderId="0" xfId="82" applyFont="1" applyAlignment="1">
      <alignment horizontal="center"/>
    </xf>
    <xf numFmtId="2" fontId="5" fillId="0" borderId="0" xfId="82" applyNumberFormat="1"/>
    <xf numFmtId="0" fontId="13" fillId="0" borderId="0" xfId="82" applyFont="1"/>
    <xf numFmtId="0" fontId="107" fillId="0" borderId="0" xfId="80" applyFont="1"/>
    <xf numFmtId="0" fontId="108" fillId="0" borderId="0" xfId="80" applyFont="1"/>
    <xf numFmtId="0" fontId="108" fillId="0" borderId="58" xfId="80" applyFont="1" applyBorder="1"/>
    <xf numFmtId="0" fontId="108" fillId="0" borderId="28" xfId="80" applyFont="1" applyBorder="1" applyAlignment="1">
      <alignment horizontal="center"/>
    </xf>
    <xf numFmtId="0" fontId="108" fillId="0" borderId="29" xfId="80" applyFont="1" applyBorder="1" applyAlignment="1">
      <alignment horizontal="center"/>
    </xf>
    <xf numFmtId="0" fontId="8" fillId="0" borderId="32" xfId="80" applyFont="1" applyBorder="1"/>
    <xf numFmtId="0" fontId="108" fillId="0" borderId="16" xfId="80" applyFont="1" applyBorder="1"/>
    <xf numFmtId="0" fontId="108" fillId="0" borderId="33" xfId="80" applyFont="1" applyBorder="1"/>
    <xf numFmtId="0" fontId="108" fillId="0" borderId="32" xfId="80" applyFont="1" applyBorder="1"/>
    <xf numFmtId="0" fontId="108" fillId="0" borderId="36" xfId="80" applyFont="1" applyBorder="1" applyAlignment="1">
      <alignment vertical="top" wrapText="1"/>
    </xf>
    <xf numFmtId="0" fontId="108" fillId="0" borderId="37" xfId="80" applyFont="1" applyBorder="1"/>
    <xf numFmtId="167" fontId="20" fillId="0" borderId="59" xfId="80" applyNumberFormat="1" applyFont="1" applyBorder="1"/>
    <xf numFmtId="0" fontId="29" fillId="0" borderId="58" xfId="81" applyFont="1" applyBorder="1" applyAlignment="1">
      <alignment horizontal="left" vertical="center" wrapText="1"/>
    </xf>
    <xf numFmtId="0" fontId="29" fillId="0" borderId="36" xfId="81" applyFont="1" applyBorder="1" applyAlignment="1">
      <alignment horizontal="left" vertical="center" wrapText="1"/>
    </xf>
    <xf numFmtId="0" fontId="57" fillId="0" borderId="37" xfId="81" applyFont="1" applyBorder="1"/>
    <xf numFmtId="0" fontId="109" fillId="0" borderId="38" xfId="81" applyFont="1" applyBorder="1"/>
    <xf numFmtId="167" fontId="34" fillId="0" borderId="0" xfId="81" applyNumberFormat="1" applyFont="1"/>
    <xf numFmtId="0" fontId="17" fillId="0" borderId="37" xfId="86" applyFont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0" fillId="0" borderId="0" xfId="0" applyBorder="1"/>
    <xf numFmtId="0" fontId="29" fillId="0" borderId="34" xfId="86" applyFont="1" applyBorder="1" applyAlignment="1">
      <alignment horizontal="center" vertical="center" wrapText="1"/>
    </xf>
    <xf numFmtId="167" fontId="38" fillId="0" borderId="39" xfId="86" applyNumberFormat="1" applyFont="1" applyBorder="1" applyAlignment="1">
      <alignment vertical="center" wrapText="1"/>
    </xf>
    <xf numFmtId="0" fontId="6" fillId="0" borderId="54" xfId="86" applyBorder="1" applyAlignment="1">
      <alignment vertical="center" wrapText="1"/>
    </xf>
    <xf numFmtId="0" fontId="38" fillId="0" borderId="41" xfId="86" applyFont="1" applyBorder="1" applyAlignment="1">
      <alignment vertical="center" wrapText="1"/>
    </xf>
    <xf numFmtId="0" fontId="29" fillId="0" borderId="39" xfId="86" applyFont="1" applyBorder="1" applyAlignment="1">
      <alignment horizontal="left" vertical="center" wrapText="1"/>
    </xf>
    <xf numFmtId="0" fontId="17" fillId="0" borderId="23" xfId="86" applyFont="1" applyBorder="1" applyAlignment="1">
      <alignment horizontal="center" vertical="center" wrapText="1"/>
    </xf>
    <xf numFmtId="0" fontId="6" fillId="0" borderId="13" xfId="86" applyFont="1" applyBorder="1" applyAlignment="1">
      <alignment vertical="center" wrapText="1"/>
    </xf>
    <xf numFmtId="0" fontId="6" fillId="0" borderId="91" xfId="86" applyBorder="1" applyAlignment="1">
      <alignment vertical="center" wrapText="1"/>
    </xf>
    <xf numFmtId="0" fontId="17" fillId="0" borderId="39" xfId="86" applyFont="1" applyBorder="1" applyAlignment="1">
      <alignment vertical="center" wrapText="1"/>
    </xf>
    <xf numFmtId="0" fontId="22" fillId="0" borderId="71" xfId="86" applyFont="1" applyBorder="1" applyAlignment="1">
      <alignment vertical="center" wrapText="1"/>
    </xf>
    <xf numFmtId="0" fontId="30" fillId="0" borderId="20" xfId="80" applyFont="1" applyBorder="1"/>
    <xf numFmtId="0" fontId="30" fillId="0" borderId="86" xfId="80" applyFont="1" applyBorder="1"/>
    <xf numFmtId="0" fontId="17" fillId="0" borderId="58" xfId="86" applyFont="1" applyBorder="1" applyAlignment="1">
      <alignment horizontal="center" vertical="center" wrapText="1"/>
    </xf>
    <xf numFmtId="0" fontId="17" fillId="0" borderId="29" xfId="86" applyFont="1" applyBorder="1" applyAlignment="1">
      <alignment horizontal="center" vertical="center" wrapText="1"/>
    </xf>
    <xf numFmtId="0" fontId="6" fillId="0" borderId="33" xfId="86" applyBorder="1" applyAlignment="1">
      <alignment vertical="center" wrapText="1"/>
    </xf>
    <xf numFmtId="0" fontId="26" fillId="0" borderId="33" xfId="86" applyFont="1" applyBorder="1" applyAlignment="1">
      <alignment vertical="center" wrapText="1"/>
    </xf>
    <xf numFmtId="0" fontId="6" fillId="0" borderId="44" xfId="86" applyBorder="1" applyAlignment="1">
      <alignment vertical="center" wrapText="1"/>
    </xf>
    <xf numFmtId="0" fontId="6" fillId="0" borderId="45" xfId="86" applyBorder="1" applyAlignment="1">
      <alignment vertical="center" wrapText="1"/>
    </xf>
    <xf numFmtId="0" fontId="29" fillId="0" borderId="60" xfId="86" applyFont="1" applyBorder="1" applyAlignment="1">
      <alignment horizontal="left" vertical="center" wrapText="1"/>
    </xf>
    <xf numFmtId="0" fontId="6" fillId="0" borderId="69" xfId="86" applyBorder="1" applyAlignment="1">
      <alignment vertical="center" wrapText="1"/>
    </xf>
    <xf numFmtId="0" fontId="38" fillId="0" borderId="21" xfId="86" applyFont="1" applyBorder="1" applyAlignment="1">
      <alignment vertical="center" wrapText="1"/>
    </xf>
    <xf numFmtId="0" fontId="29" fillId="0" borderId="21" xfId="86" applyFont="1" applyBorder="1" applyAlignment="1">
      <alignment horizontal="left" vertical="center" wrapText="1"/>
    </xf>
    <xf numFmtId="0" fontId="16" fillId="0" borderId="40" xfId="86" applyFont="1" applyBorder="1" applyAlignment="1">
      <alignment vertical="center" wrapText="1"/>
    </xf>
    <xf numFmtId="0" fontId="16" fillId="0" borderId="39" xfId="86" applyFont="1" applyBorder="1" applyAlignment="1">
      <alignment vertical="center" wrapText="1"/>
    </xf>
    <xf numFmtId="0" fontId="20" fillId="0" borderId="35" xfId="80" applyFont="1" applyBorder="1"/>
    <xf numFmtId="0" fontId="2" fillId="0" borderId="52" xfId="80" applyBorder="1"/>
    <xf numFmtId="0" fontId="2" fillId="0" borderId="35" xfId="80" applyBorder="1"/>
    <xf numFmtId="167" fontId="20" fillId="0" borderId="35" xfId="80" applyNumberFormat="1" applyFont="1" applyBorder="1"/>
    <xf numFmtId="167" fontId="22" fillId="0" borderId="35" xfId="80" applyNumberFormat="1" applyFont="1" applyBorder="1"/>
    <xf numFmtId="0" fontId="20" fillId="0" borderId="40" xfId="80" applyFont="1" applyBorder="1"/>
    <xf numFmtId="0" fontId="20" fillId="0" borderId="31" xfId="80" applyFont="1" applyBorder="1"/>
    <xf numFmtId="0" fontId="20" fillId="0" borderId="23" xfId="80" applyFont="1" applyBorder="1"/>
    <xf numFmtId="0" fontId="20" fillId="0" borderId="55" xfId="80" applyFont="1" applyBorder="1"/>
    <xf numFmtId="0" fontId="20" fillId="0" borderId="52" xfId="80" applyFont="1" applyBorder="1"/>
    <xf numFmtId="0" fontId="2" fillId="0" borderId="31" xfId="80" applyBorder="1"/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3" fontId="0" fillId="0" borderId="0" xfId="0" applyNumberFormat="1"/>
    <xf numFmtId="0" fontId="20" fillId="0" borderId="0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0" fillId="0" borderId="58" xfId="0" applyBorder="1"/>
    <xf numFmtId="3" fontId="0" fillId="0" borderId="29" xfId="0" applyNumberFormat="1" applyBorder="1"/>
    <xf numFmtId="0" fontId="0" fillId="0" borderId="32" xfId="0" applyBorder="1"/>
    <xf numFmtId="3" fontId="0" fillId="0" borderId="33" xfId="0" applyNumberFormat="1" applyBorder="1"/>
    <xf numFmtId="0" fontId="0" fillId="0" borderId="32" xfId="0" applyFill="1" applyBorder="1"/>
    <xf numFmtId="0" fontId="111" fillId="0" borderId="36" xfId="0" applyFont="1" applyFill="1" applyBorder="1"/>
    <xf numFmtId="3" fontId="111" fillId="0" borderId="38" xfId="0" applyNumberFormat="1" applyFont="1" applyBorder="1"/>
    <xf numFmtId="167" fontId="80" fillId="0" borderId="33" xfId="80" applyNumberFormat="1" applyFont="1" applyBorder="1"/>
    <xf numFmtId="0" fontId="21" fillId="0" borderId="32" xfId="81" applyFont="1" applyBorder="1" applyAlignment="1">
      <alignment vertical="center" wrapText="1"/>
    </xf>
    <xf numFmtId="0" fontId="21" fillId="0" borderId="15" xfId="81" applyFont="1" applyBorder="1"/>
    <xf numFmtId="0" fontId="21" fillId="0" borderId="65" xfId="81" applyFont="1" applyBorder="1"/>
    <xf numFmtId="0" fontId="21" fillId="0" borderId="18" xfId="81" applyFont="1" applyBorder="1"/>
    <xf numFmtId="0" fontId="21" fillId="0" borderId="18" xfId="81" applyFont="1" applyBorder="1" applyAlignment="1">
      <alignment horizontal="center"/>
    </xf>
    <xf numFmtId="0" fontId="21" fillId="0" borderId="89" xfId="81" applyFont="1" applyBorder="1"/>
    <xf numFmtId="0" fontId="21" fillId="0" borderId="62" xfId="81" applyFont="1" applyBorder="1"/>
    <xf numFmtId="0" fontId="21" fillId="0" borderId="37" xfId="81" applyFont="1" applyBorder="1"/>
    <xf numFmtId="0" fontId="21" fillId="0" borderId="32" xfId="81" applyFont="1" applyBorder="1"/>
    <xf numFmtId="0" fontId="21" fillId="0" borderId="16" xfId="81" applyFont="1" applyBorder="1"/>
    <xf numFmtId="6" fontId="21" fillId="0" borderId="16" xfId="81" applyNumberFormat="1" applyFont="1" applyBorder="1"/>
    <xf numFmtId="0" fontId="21" fillId="0" borderId="16" xfId="81" applyNumberFormat="1" applyFont="1" applyBorder="1" applyAlignment="1">
      <alignment horizontal="center"/>
    </xf>
    <xf numFmtId="0" fontId="21" fillId="0" borderId="36" xfId="81" applyFont="1" applyBorder="1"/>
    <xf numFmtId="0" fontId="21" fillId="0" borderId="47" xfId="81" applyFont="1" applyBorder="1"/>
    <xf numFmtId="0" fontId="21" fillId="0" borderId="14" xfId="81" applyFont="1" applyBorder="1"/>
    <xf numFmtId="0" fontId="21" fillId="0" borderId="14" xfId="81" applyNumberFormat="1" applyFont="1" applyBorder="1" applyAlignment="1">
      <alignment horizontal="center"/>
    </xf>
    <xf numFmtId="0" fontId="21" fillId="0" borderId="59" xfId="81" applyFont="1" applyBorder="1"/>
    <xf numFmtId="0" fontId="21" fillId="0" borderId="33" xfId="81" applyFont="1" applyBorder="1"/>
    <xf numFmtId="0" fontId="21" fillId="0" borderId="91" xfId="81" applyFont="1" applyBorder="1"/>
    <xf numFmtId="0" fontId="21" fillId="0" borderId="45" xfId="81" applyFont="1" applyBorder="1"/>
    <xf numFmtId="0" fontId="21" fillId="0" borderId="38" xfId="81" applyFont="1" applyBorder="1"/>
    <xf numFmtId="167" fontId="21" fillId="0" borderId="33" xfId="81" applyNumberFormat="1" applyFont="1" applyBorder="1"/>
    <xf numFmtId="167" fontId="21" fillId="0" borderId="38" xfId="81" applyNumberFormat="1" applyFont="1" applyBorder="1"/>
    <xf numFmtId="0" fontId="21" fillId="0" borderId="35" xfId="81" applyFont="1" applyBorder="1"/>
    <xf numFmtId="167" fontId="21" fillId="0" borderId="16" xfId="81" applyNumberFormat="1" applyFont="1" applyBorder="1"/>
    <xf numFmtId="0" fontId="5" fillId="0" borderId="65" xfId="81" applyFont="1" applyBorder="1"/>
    <xf numFmtId="0" fontId="21" fillId="0" borderId="40" xfId="81" applyFont="1" applyBorder="1"/>
    <xf numFmtId="0" fontId="5" fillId="0" borderId="91" xfId="81" applyFont="1" applyBorder="1"/>
    <xf numFmtId="167" fontId="21" fillId="0" borderId="14" xfId="81" applyNumberFormat="1" applyFont="1" applyBorder="1"/>
    <xf numFmtId="0" fontId="20" fillId="0" borderId="32" xfId="81" applyFont="1" applyBorder="1"/>
    <xf numFmtId="0" fontId="20" fillId="0" borderId="16" xfId="81" applyFont="1" applyBorder="1"/>
    <xf numFmtId="0" fontId="20" fillId="0" borderId="65" xfId="81" applyFont="1" applyBorder="1"/>
    <xf numFmtId="167" fontId="20" fillId="0" borderId="33" xfId="81" applyNumberFormat="1" applyFont="1" applyBorder="1"/>
    <xf numFmtId="0" fontId="20" fillId="0" borderId="35" xfId="81" applyFont="1" applyBorder="1"/>
    <xf numFmtId="0" fontId="20" fillId="0" borderId="59" xfId="81" applyFont="1" applyBorder="1"/>
    <xf numFmtId="0" fontId="17" fillId="0" borderId="28" xfId="86" applyFont="1" applyBorder="1" applyAlignment="1">
      <alignment vertical="center"/>
    </xf>
    <xf numFmtId="2" fontId="5" fillId="0" borderId="0" xfId="82" applyNumberFormat="1" applyFont="1"/>
    <xf numFmtId="2" fontId="75" fillId="0" borderId="0" xfId="82" applyNumberFormat="1" applyFont="1" applyAlignment="1">
      <alignment horizontal="center"/>
    </xf>
    <xf numFmtId="2" fontId="20" fillId="0" borderId="0" xfId="82" applyNumberFormat="1" applyFont="1" applyAlignment="1">
      <alignment horizontal="center"/>
    </xf>
    <xf numFmtId="0" fontId="112" fillId="0" borderId="32" xfId="86" applyFont="1" applyFill="1" applyBorder="1" applyAlignment="1">
      <alignment horizontal="center" vertical="center" wrapText="1"/>
    </xf>
    <xf numFmtId="0" fontId="112" fillId="0" borderId="16" xfId="86" applyFont="1" applyFill="1" applyBorder="1" applyAlignment="1">
      <alignment horizontal="center" vertical="center" wrapText="1"/>
    </xf>
    <xf numFmtId="167" fontId="20" fillId="0" borderId="18" xfId="54" applyNumberFormat="1" applyFont="1" applyBorder="1" applyAlignment="1">
      <alignment vertical="center" wrapText="1"/>
    </xf>
    <xf numFmtId="167" fontId="20" fillId="0" borderId="18" xfId="86" applyNumberFormat="1" applyFont="1" applyBorder="1" applyAlignment="1" applyProtection="1">
      <alignment vertical="center" wrapText="1"/>
      <protection locked="0"/>
    </xf>
    <xf numFmtId="167" fontId="20" fillId="0" borderId="16" xfId="54" applyNumberFormat="1" applyFont="1" applyBorder="1" applyAlignment="1">
      <alignment vertical="center" wrapText="1"/>
    </xf>
    <xf numFmtId="0" fontId="80" fillId="0" borderId="16" xfId="80" applyFont="1" applyBorder="1"/>
    <xf numFmtId="0" fontId="2" fillId="0" borderId="0" xfId="80" applyFont="1"/>
    <xf numFmtId="167" fontId="21" fillId="0" borderId="76" xfId="86" applyNumberFormat="1" applyFont="1" applyBorder="1" applyAlignment="1" applyProtection="1">
      <alignment vertical="center" wrapText="1"/>
      <protection locked="0"/>
    </xf>
    <xf numFmtId="0" fontId="41" fillId="0" borderId="22" xfId="86" applyFont="1" applyBorder="1" applyAlignment="1">
      <alignment vertical="center" wrapText="1"/>
    </xf>
    <xf numFmtId="167" fontId="22" fillId="0" borderId="16" xfId="80" applyNumberFormat="1" applyFont="1" applyBorder="1"/>
    <xf numFmtId="167" fontId="22" fillId="0" borderId="65" xfId="80" applyNumberFormat="1" applyFont="1" applyBorder="1"/>
    <xf numFmtId="0" fontId="27" fillId="0" borderId="37" xfId="80" applyFont="1" applyBorder="1"/>
    <xf numFmtId="0" fontId="71" fillId="0" borderId="54" xfId="86" applyFont="1" applyBorder="1" applyAlignment="1">
      <alignment horizontal="center" vertical="center" wrapText="1"/>
    </xf>
    <xf numFmtId="9" fontId="17" fillId="0" borderId="23" xfId="99" applyFont="1" applyBorder="1" applyAlignment="1" applyProtection="1">
      <alignment horizontal="center" vertical="center" wrapText="1"/>
      <protection locked="0"/>
    </xf>
    <xf numFmtId="0" fontId="17" fillId="0" borderId="34" xfId="86" applyFont="1" applyBorder="1" applyAlignment="1" applyProtection="1">
      <alignment horizontal="center" vertical="center" wrapText="1"/>
      <protection locked="0"/>
    </xf>
    <xf numFmtId="0" fontId="21" fillId="0" borderId="23" xfId="86" applyFont="1" applyBorder="1" applyAlignment="1" applyProtection="1">
      <alignment horizontal="center" vertical="center" wrapText="1"/>
      <protection locked="0"/>
    </xf>
    <xf numFmtId="0" fontId="17" fillId="0" borderId="35" xfId="86" applyFont="1" applyBorder="1" applyAlignment="1" applyProtection="1">
      <alignment horizontal="center" vertical="center" wrapText="1"/>
      <protection locked="0"/>
    </xf>
    <xf numFmtId="0" fontId="71" fillId="0" borderId="24" xfId="86" applyFont="1" applyBorder="1" applyAlignment="1">
      <alignment horizontal="center" vertical="center" wrapText="1"/>
    </xf>
    <xf numFmtId="167" fontId="20" fillId="0" borderId="54" xfId="86" applyNumberFormat="1" applyFont="1" applyBorder="1" applyAlignment="1" applyProtection="1">
      <alignment vertical="center" wrapText="1"/>
      <protection locked="0"/>
    </xf>
    <xf numFmtId="0" fontId="6" fillId="0" borderId="41" xfId="86" applyBorder="1" applyAlignment="1" applyProtection="1">
      <alignment vertical="center" wrapText="1"/>
      <protection locked="0"/>
    </xf>
    <xf numFmtId="167" fontId="30" fillId="0" borderId="41" xfId="54" applyNumberFormat="1" applyFont="1" applyBorder="1"/>
    <xf numFmtId="167" fontId="30" fillId="0" borderId="38" xfId="54" applyNumberFormat="1" applyFont="1" applyBorder="1"/>
    <xf numFmtId="0" fontId="5" fillId="0" borderId="0" xfId="82" applyBorder="1"/>
    <xf numFmtId="166" fontId="106" fillId="0" borderId="91" xfId="54" applyNumberFormat="1" applyFont="1" applyBorder="1"/>
    <xf numFmtId="43" fontId="5" fillId="0" borderId="0" xfId="82" applyNumberFormat="1"/>
    <xf numFmtId="0" fontId="0" fillId="0" borderId="58" xfId="0" applyFill="1" applyBorder="1"/>
    <xf numFmtId="167" fontId="2" fillId="0" borderId="41" xfId="80" applyNumberFormat="1" applyBorder="1"/>
    <xf numFmtId="167" fontId="6" fillId="0" borderId="34" xfId="86" applyNumberFormat="1" applyBorder="1" applyAlignment="1" applyProtection="1">
      <alignment vertical="center" wrapText="1"/>
      <protection locked="0"/>
    </xf>
    <xf numFmtId="166" fontId="21" fillId="0" borderId="34" xfId="54" applyNumberFormat="1" applyFont="1" applyBorder="1" applyAlignment="1" applyProtection="1">
      <alignment horizontal="right" vertical="center" wrapText="1"/>
      <protection locked="0"/>
    </xf>
    <xf numFmtId="0" fontId="58" fillId="0" borderId="54" xfId="83" applyFont="1" applyBorder="1" applyAlignment="1">
      <alignment horizontal="center" vertical="center" wrapText="1"/>
    </xf>
    <xf numFmtId="167" fontId="58" fillId="0" borderId="41" xfId="83" applyNumberFormat="1" applyFont="1" applyBorder="1"/>
    <xf numFmtId="0" fontId="6" fillId="0" borderId="0" xfId="86" applyFont="1" applyBorder="1" applyAlignment="1">
      <alignment vertical="center" wrapText="1"/>
    </xf>
    <xf numFmtId="0" fontId="2" fillId="0" borderId="51" xfId="80" applyBorder="1"/>
    <xf numFmtId="0" fontId="6" fillId="0" borderId="27" xfId="86" applyFont="1" applyBorder="1" applyAlignment="1">
      <alignment vertical="center" wrapText="1"/>
    </xf>
    <xf numFmtId="0" fontId="6" fillId="0" borderId="18" xfId="86" applyFont="1" applyBorder="1" applyAlignment="1">
      <alignment vertical="center" wrapText="1"/>
    </xf>
    <xf numFmtId="0" fontId="2" fillId="0" borderId="82" xfId="80" applyBorder="1"/>
    <xf numFmtId="0" fontId="6" fillId="0" borderId="17" xfId="86" applyFont="1" applyBorder="1" applyAlignment="1">
      <alignment vertical="center" wrapText="1"/>
    </xf>
    <xf numFmtId="0" fontId="6" fillId="0" borderId="92" xfId="86" applyFont="1" applyBorder="1" applyAlignment="1">
      <alignment vertical="center" wrapText="1"/>
    </xf>
    <xf numFmtId="0" fontId="6" fillId="0" borderId="43" xfId="86" applyBorder="1" applyAlignment="1">
      <alignment vertical="center" wrapText="1"/>
    </xf>
    <xf numFmtId="167" fontId="22" fillId="0" borderId="30" xfId="86" applyNumberFormat="1" applyFont="1" applyBorder="1" applyAlignment="1" applyProtection="1">
      <alignment vertical="center" wrapText="1"/>
      <protection locked="0"/>
    </xf>
    <xf numFmtId="0" fontId="20" fillId="0" borderId="77" xfId="80" applyFont="1" applyBorder="1"/>
    <xf numFmtId="0" fontId="44" fillId="0" borderId="14" xfId="80" applyFont="1" applyBorder="1"/>
    <xf numFmtId="0" fontId="2" fillId="0" borderId="43" xfId="80" applyBorder="1"/>
    <xf numFmtId="0" fontId="20" fillId="0" borderId="43" xfId="80" applyFont="1" applyBorder="1"/>
    <xf numFmtId="9" fontId="38" fillId="0" borderId="22" xfId="99" applyFont="1" applyBorder="1" applyAlignment="1">
      <alignment vertical="center" wrapText="1"/>
    </xf>
    <xf numFmtId="0" fontId="22" fillId="0" borderId="77" xfId="80" applyFont="1" applyBorder="1"/>
    <xf numFmtId="0" fontId="29" fillId="0" borderId="82" xfId="86" applyFont="1" applyBorder="1" applyAlignment="1">
      <alignment horizontal="left" vertical="center" wrapText="1"/>
    </xf>
    <xf numFmtId="0" fontId="26" fillId="0" borderId="59" xfId="86" applyFont="1" applyBorder="1" applyAlignment="1">
      <alignment vertical="center" wrapText="1"/>
    </xf>
    <xf numFmtId="0" fontId="26" fillId="0" borderId="66" xfId="86" applyFont="1" applyBorder="1" applyAlignment="1">
      <alignment vertical="center" wrapText="1"/>
    </xf>
    <xf numFmtId="0" fontId="38" fillId="0" borderId="82" xfId="86" applyFont="1" applyBorder="1" applyAlignment="1">
      <alignment vertical="center" wrapText="1"/>
    </xf>
    <xf numFmtId="0" fontId="38" fillId="0" borderId="59" xfId="86" applyFont="1" applyBorder="1" applyAlignment="1">
      <alignment vertical="center" wrapText="1"/>
    </xf>
    <xf numFmtId="0" fontId="38" fillId="0" borderId="66" xfId="86" applyFont="1" applyBorder="1" applyAlignment="1">
      <alignment vertical="center" wrapText="1"/>
    </xf>
    <xf numFmtId="0" fontId="6" fillId="0" borderId="84" xfId="86" applyBorder="1" applyAlignment="1">
      <alignment vertical="center" wrapText="1"/>
    </xf>
    <xf numFmtId="167" fontId="23" fillId="0" borderId="53" xfId="86" applyNumberFormat="1" applyFont="1" applyBorder="1" applyAlignment="1" applyProtection="1">
      <alignment vertical="center" wrapText="1"/>
      <protection locked="0"/>
    </xf>
    <xf numFmtId="0" fontId="6" fillId="0" borderId="83" xfId="86" applyBorder="1" applyAlignment="1">
      <alignment vertical="center" wrapText="1"/>
    </xf>
    <xf numFmtId="167" fontId="6" fillId="0" borderId="59" xfId="86" applyNumberFormat="1" applyBorder="1" applyAlignment="1">
      <alignment vertical="center" wrapText="1"/>
    </xf>
    <xf numFmtId="0" fontId="29" fillId="0" borderId="54" xfId="86" applyFont="1" applyBorder="1" applyAlignment="1">
      <alignment horizontal="left" vertical="center" wrapText="1"/>
    </xf>
    <xf numFmtId="0" fontId="38" fillId="0" borderId="83" xfId="86" applyFont="1" applyBorder="1" applyAlignment="1">
      <alignment vertical="center" wrapText="1"/>
    </xf>
    <xf numFmtId="0" fontId="38" fillId="0" borderId="84" xfId="86" applyFont="1" applyBorder="1" applyAlignment="1">
      <alignment vertical="center" wrapText="1"/>
    </xf>
    <xf numFmtId="0" fontId="29" fillId="0" borderId="66" xfId="86" applyFont="1" applyBorder="1" applyAlignment="1">
      <alignment horizontal="left" vertical="center" wrapText="1"/>
    </xf>
    <xf numFmtId="9" fontId="6" fillId="0" borderId="34" xfId="99" applyFont="1" applyBorder="1" applyAlignment="1">
      <alignment vertical="center" wrapText="1"/>
    </xf>
    <xf numFmtId="9" fontId="6" fillId="0" borderId="39" xfId="99" applyFont="1" applyBorder="1" applyAlignment="1">
      <alignment vertical="center" wrapText="1"/>
    </xf>
    <xf numFmtId="9" fontId="6" fillId="0" borderId="30" xfId="99" applyFont="1" applyBorder="1" applyAlignment="1">
      <alignment vertical="center" wrapText="1"/>
    </xf>
    <xf numFmtId="9" fontId="6" fillId="0" borderId="50" xfId="99" applyFont="1" applyBorder="1" applyAlignment="1">
      <alignment vertical="center" wrapText="1"/>
    </xf>
    <xf numFmtId="9" fontId="6" fillId="0" borderId="41" xfId="99" applyFont="1" applyBorder="1" applyAlignment="1">
      <alignment vertical="center" wrapText="1"/>
    </xf>
    <xf numFmtId="9" fontId="6" fillId="0" borderId="22" xfId="99" applyFont="1" applyBorder="1" applyAlignment="1">
      <alignment vertical="center" wrapText="1"/>
    </xf>
    <xf numFmtId="167" fontId="20" fillId="0" borderId="46" xfId="54" applyNumberFormat="1" applyFont="1" applyBorder="1"/>
    <xf numFmtId="0" fontId="38" fillId="0" borderId="71" xfId="86" applyFont="1" applyBorder="1" applyAlignment="1">
      <alignment vertical="center" wrapText="1"/>
    </xf>
    <xf numFmtId="167" fontId="45" fillId="0" borderId="46" xfId="80" applyNumberFormat="1" applyFont="1" applyBorder="1"/>
    <xf numFmtId="9" fontId="6" fillId="0" borderId="54" xfId="99" applyFont="1" applyBorder="1" applyAlignment="1">
      <alignment vertical="center" wrapText="1"/>
    </xf>
    <xf numFmtId="9" fontId="6" fillId="0" borderId="43" xfId="99" applyFont="1" applyBorder="1" applyAlignment="1">
      <alignment vertical="center" wrapText="1"/>
    </xf>
    <xf numFmtId="9" fontId="31" fillId="0" borderId="22" xfId="99" applyFont="1" applyBorder="1" applyAlignment="1">
      <alignment vertical="center" wrapText="1"/>
    </xf>
    <xf numFmtId="0" fontId="29" fillId="0" borderId="81" xfId="86" applyFont="1" applyBorder="1" applyAlignment="1">
      <alignment horizontal="left" vertical="center" wrapText="1"/>
    </xf>
    <xf numFmtId="0" fontId="26" fillId="0" borderId="65" xfId="86" applyFont="1" applyBorder="1" applyAlignment="1">
      <alignment vertical="center" wrapText="1"/>
    </xf>
    <xf numFmtId="0" fontId="6" fillId="0" borderId="65" xfId="86" applyBorder="1" applyAlignment="1">
      <alignment vertical="center" wrapText="1"/>
    </xf>
    <xf numFmtId="0" fontId="6" fillId="0" borderId="81" xfId="86" applyBorder="1" applyAlignment="1">
      <alignment vertical="center" wrapText="1"/>
    </xf>
    <xf numFmtId="167" fontId="20" fillId="0" borderId="65" xfId="80" applyNumberFormat="1" applyFont="1" applyBorder="1"/>
    <xf numFmtId="167" fontId="22" fillId="0" borderId="73" xfId="80" applyNumberFormat="1" applyFont="1" applyBorder="1"/>
    <xf numFmtId="167" fontId="22" fillId="0" borderId="62" xfId="80" applyNumberFormat="1" applyFont="1" applyBorder="1"/>
    <xf numFmtId="0" fontId="6" fillId="0" borderId="92" xfId="86" applyBorder="1" applyAlignment="1">
      <alignment vertical="center" wrapText="1"/>
    </xf>
    <xf numFmtId="0" fontId="38" fillId="0" borderId="73" xfId="86" applyFont="1" applyBorder="1" applyAlignment="1">
      <alignment vertical="center" wrapText="1"/>
    </xf>
    <xf numFmtId="0" fontId="29" fillId="0" borderId="73" xfId="86" applyFont="1" applyBorder="1" applyAlignment="1">
      <alignment horizontal="left" vertical="center" wrapText="1"/>
    </xf>
    <xf numFmtId="9" fontId="17" fillId="0" borderId="34" xfId="99" applyFont="1" applyBorder="1" applyAlignment="1">
      <alignment vertical="center" wrapText="1"/>
    </xf>
    <xf numFmtId="9" fontId="17" fillId="0" borderId="39" xfId="99" applyFont="1" applyBorder="1" applyAlignment="1">
      <alignment vertical="center" wrapText="1"/>
    </xf>
    <xf numFmtId="167" fontId="29" fillId="0" borderId="53" xfId="86" applyNumberFormat="1" applyFont="1" applyBorder="1" applyAlignment="1">
      <alignment vertical="center" wrapText="1"/>
    </xf>
    <xf numFmtId="9" fontId="21" fillId="0" borderId="22" xfId="99" applyFont="1" applyBorder="1" applyAlignment="1">
      <alignment vertical="center" wrapText="1"/>
    </xf>
    <xf numFmtId="167" fontId="23" fillId="0" borderId="34" xfId="86" applyNumberFormat="1" applyFont="1" applyBorder="1" applyAlignment="1" applyProtection="1">
      <alignment vertical="center" wrapText="1"/>
      <protection locked="0"/>
    </xf>
    <xf numFmtId="9" fontId="21" fillId="0" borderId="39" xfId="99" applyFont="1" applyBorder="1" applyAlignment="1">
      <alignment vertical="center" wrapText="1"/>
    </xf>
    <xf numFmtId="9" fontId="21" fillId="0" borderId="50" xfId="99" applyFont="1" applyBorder="1" applyAlignment="1">
      <alignment vertical="center" wrapText="1"/>
    </xf>
    <xf numFmtId="9" fontId="21" fillId="0" borderId="41" xfId="99" applyFont="1" applyBorder="1" applyAlignment="1">
      <alignment vertical="center" wrapText="1"/>
    </xf>
    <xf numFmtId="167" fontId="22" fillId="0" borderId="50" xfId="80" applyNumberFormat="1" applyFont="1" applyBorder="1"/>
    <xf numFmtId="167" fontId="23" fillId="0" borderId="30" xfId="86" applyNumberFormat="1" applyFont="1" applyBorder="1" applyAlignment="1" applyProtection="1">
      <alignment vertical="center" wrapText="1"/>
      <protection locked="0"/>
    </xf>
    <xf numFmtId="9" fontId="23" fillId="0" borderId="22" xfId="99" applyFont="1" applyBorder="1" applyAlignment="1">
      <alignment vertical="center" wrapText="1"/>
    </xf>
    <xf numFmtId="9" fontId="23" fillId="0" borderId="34" xfId="99" applyFont="1" applyBorder="1" applyAlignment="1">
      <alignment vertical="center" wrapText="1"/>
    </xf>
    <xf numFmtId="0" fontId="41" fillId="0" borderId="34" xfId="86" applyFont="1" applyBorder="1" applyAlignment="1">
      <alignment vertical="center" wrapText="1"/>
    </xf>
    <xf numFmtId="0" fontId="133" fillId="0" borderId="41" xfId="86" applyFont="1" applyBorder="1" applyAlignment="1">
      <alignment vertical="center" wrapText="1"/>
    </xf>
    <xf numFmtId="9" fontId="23" fillId="0" borderId="43" xfId="99" applyFont="1" applyBorder="1" applyAlignment="1">
      <alignment vertical="center" wrapText="1"/>
    </xf>
    <xf numFmtId="0" fontId="41" fillId="0" borderId="43" xfId="86" applyFont="1" applyBorder="1" applyAlignment="1">
      <alignment vertical="center" wrapText="1"/>
    </xf>
    <xf numFmtId="9" fontId="17" fillId="0" borderId="30" xfId="99" applyFont="1" applyBorder="1" applyAlignment="1">
      <alignment vertical="center" wrapText="1"/>
    </xf>
    <xf numFmtId="0" fontId="23" fillId="0" borderId="41" xfId="86" applyFont="1" applyBorder="1" applyAlignment="1">
      <alignment vertical="center" wrapText="1"/>
    </xf>
    <xf numFmtId="0" fontId="23" fillId="0" borderId="43" xfId="86" applyFont="1" applyBorder="1" applyAlignment="1">
      <alignment vertical="center" wrapText="1"/>
    </xf>
    <xf numFmtId="0" fontId="23" fillId="0" borderId="30" xfId="86" applyFont="1" applyBorder="1" applyAlignment="1">
      <alignment vertical="center" wrapText="1"/>
    </xf>
    <xf numFmtId="9" fontId="23" fillId="0" borderId="30" xfId="99" applyFont="1" applyBorder="1" applyAlignment="1">
      <alignment vertical="center" wrapText="1"/>
    </xf>
    <xf numFmtId="167" fontId="17" fillId="0" borderId="43" xfId="86" applyNumberFormat="1" applyFont="1" applyBorder="1" applyAlignment="1">
      <alignment vertical="center" wrapText="1"/>
    </xf>
    <xf numFmtId="9" fontId="17" fillId="0" borderId="43" xfId="99" applyFont="1" applyBorder="1" applyAlignment="1">
      <alignment vertical="center" wrapText="1"/>
    </xf>
    <xf numFmtId="167" fontId="17" fillId="0" borderId="24" xfId="86" applyNumberFormat="1" applyFont="1" applyBorder="1" applyAlignment="1">
      <alignment vertical="center" wrapText="1"/>
    </xf>
    <xf numFmtId="9" fontId="17" fillId="0" borderId="24" xfId="99" applyFont="1" applyBorder="1" applyAlignment="1">
      <alignment vertical="center" wrapText="1"/>
    </xf>
    <xf numFmtId="0" fontId="6" fillId="0" borderId="24" xfId="86" applyBorder="1" applyAlignment="1">
      <alignment vertical="center" wrapText="1"/>
    </xf>
    <xf numFmtId="0" fontId="24" fillId="0" borderId="54" xfId="86" applyFont="1" applyBorder="1" applyAlignment="1">
      <alignment vertical="center" wrapText="1"/>
    </xf>
    <xf numFmtId="9" fontId="21" fillId="0" borderId="54" xfId="99" applyFont="1" applyBorder="1" applyAlignment="1">
      <alignment vertical="center" wrapText="1"/>
    </xf>
    <xf numFmtId="167" fontId="6" fillId="0" borderId="31" xfId="86" applyNumberFormat="1" applyBorder="1" applyAlignment="1" applyProtection="1">
      <alignment vertical="center" wrapText="1"/>
      <protection locked="0"/>
    </xf>
    <xf numFmtId="0" fontId="17" fillId="0" borderId="83" xfId="86" applyFont="1" applyBorder="1" applyAlignment="1">
      <alignment horizontal="center" vertical="center" wrapText="1"/>
    </xf>
    <xf numFmtId="0" fontId="20" fillId="0" borderId="83" xfId="80" applyFont="1" applyBorder="1"/>
    <xf numFmtId="167" fontId="30" fillId="0" borderId="79" xfId="54" applyNumberFormat="1" applyFont="1" applyBorder="1" applyAlignment="1"/>
    <xf numFmtId="0" fontId="2" fillId="0" borderId="71" xfId="80" applyBorder="1"/>
    <xf numFmtId="167" fontId="2" fillId="0" borderId="71" xfId="80" applyNumberFormat="1" applyBorder="1"/>
    <xf numFmtId="167" fontId="2" fillId="0" borderId="82" xfId="80" applyNumberFormat="1" applyBorder="1"/>
    <xf numFmtId="167" fontId="2" fillId="0" borderId="59" xfId="80" applyNumberFormat="1" applyBorder="1"/>
    <xf numFmtId="0" fontId="22" fillId="0" borderId="54" xfId="80" applyFont="1" applyBorder="1" applyAlignment="1">
      <alignment horizontal="center" vertical="center"/>
    </xf>
    <xf numFmtId="9" fontId="20" fillId="0" borderId="34" xfId="99" applyFont="1" applyBorder="1"/>
    <xf numFmtId="9" fontId="20" fillId="0" borderId="39" xfId="99" applyFont="1" applyBorder="1"/>
    <xf numFmtId="9" fontId="48" fillId="0" borderId="22" xfId="99" applyFont="1" applyBorder="1"/>
    <xf numFmtId="9" fontId="20" fillId="0" borderId="30" xfId="99" applyFont="1" applyBorder="1"/>
    <xf numFmtId="9" fontId="20" fillId="0" borderId="22" xfId="99" applyFont="1" applyBorder="1"/>
    <xf numFmtId="9" fontId="22" fillId="0" borderId="22" xfId="99" applyFont="1" applyBorder="1"/>
    <xf numFmtId="9" fontId="20" fillId="0" borderId="50" xfId="99" applyFont="1" applyBorder="1"/>
    <xf numFmtId="9" fontId="30" fillId="0" borderId="41" xfId="99" applyFont="1" applyBorder="1" applyAlignment="1"/>
    <xf numFmtId="9" fontId="30" fillId="0" borderId="41" xfId="99" applyFont="1" applyBorder="1"/>
    <xf numFmtId="0" fontId="17" fillId="0" borderId="76" xfId="86" applyFont="1" applyBorder="1" applyAlignment="1" applyProtection="1">
      <alignment horizontal="center" vertical="center" wrapText="1"/>
      <protection locked="0"/>
    </xf>
    <xf numFmtId="167" fontId="20" fillId="0" borderId="46" xfId="80" applyNumberFormat="1" applyFont="1" applyBorder="1" applyAlignment="1"/>
    <xf numFmtId="167" fontId="20" fillId="0" borderId="79" xfId="86" applyNumberFormat="1" applyFont="1" applyBorder="1" applyAlignment="1" applyProtection="1">
      <alignment horizontal="right" vertical="center" wrapText="1"/>
      <protection locked="0"/>
    </xf>
    <xf numFmtId="167" fontId="22" fillId="0" borderId="53" xfId="80" applyNumberFormat="1" applyFont="1" applyBorder="1" applyAlignment="1"/>
    <xf numFmtId="0" fontId="17" fillId="0" borderId="46" xfId="86" applyFont="1" applyBorder="1" applyAlignment="1" applyProtection="1">
      <alignment horizontal="center" vertical="center" wrapText="1"/>
      <protection locked="0"/>
    </xf>
    <xf numFmtId="167" fontId="20" fillId="0" borderId="79" xfId="86" applyNumberFormat="1" applyFont="1" applyBorder="1" applyAlignment="1" applyProtection="1">
      <alignment vertical="center" wrapText="1"/>
      <protection locked="0"/>
    </xf>
    <xf numFmtId="167" fontId="22" fillId="0" borderId="79" xfId="80" applyNumberFormat="1" applyFont="1" applyBorder="1" applyAlignment="1"/>
    <xf numFmtId="167" fontId="20" fillId="0" borderId="80" xfId="80" applyNumberFormat="1" applyFont="1" applyBorder="1" applyAlignment="1"/>
    <xf numFmtId="167" fontId="20" fillId="0" borderId="63" xfId="86" applyNumberFormat="1" applyFont="1" applyBorder="1" applyAlignment="1" applyProtection="1">
      <alignment vertical="center" wrapText="1"/>
      <protection locked="0"/>
    </xf>
    <xf numFmtId="167" fontId="30" fillId="0" borderId="53" xfId="86" applyNumberFormat="1" applyFont="1" applyBorder="1" applyAlignment="1">
      <alignment vertical="center" wrapText="1"/>
    </xf>
    <xf numFmtId="0" fontId="17" fillId="0" borderId="54" xfId="86" applyFont="1" applyBorder="1" applyAlignment="1" applyProtection="1">
      <alignment horizontal="center" vertical="center" wrapText="1"/>
      <protection locked="0"/>
    </xf>
    <xf numFmtId="9" fontId="21" fillId="0" borderId="34" xfId="99" applyFont="1" applyBorder="1" applyAlignment="1" applyProtection="1">
      <alignment horizontal="center" vertical="center" wrapText="1"/>
      <protection locked="0"/>
    </xf>
    <xf numFmtId="9" fontId="21" fillId="0" borderId="39" xfId="99" applyFont="1" applyBorder="1" applyAlignment="1" applyProtection="1">
      <alignment horizontal="center" vertical="center" wrapText="1"/>
      <protection locked="0"/>
    </xf>
    <xf numFmtId="9" fontId="17" fillId="0" borderId="22" xfId="99" applyFont="1" applyBorder="1" applyAlignment="1" applyProtection="1">
      <alignment horizontal="center" vertical="center" wrapText="1"/>
      <protection locked="0"/>
    </xf>
    <xf numFmtId="9" fontId="21" fillId="0" borderId="30" xfId="99" applyFont="1" applyBorder="1" applyAlignment="1" applyProtection="1">
      <alignment horizontal="center" vertical="center" wrapText="1"/>
      <protection locked="0"/>
    </xf>
    <xf numFmtId="9" fontId="21" fillId="0" borderId="50" xfId="99" applyFont="1" applyBorder="1" applyAlignment="1" applyProtection="1">
      <alignment horizontal="center" vertical="center" wrapText="1"/>
      <protection locked="0"/>
    </xf>
    <xf numFmtId="9" fontId="21" fillId="0" borderId="22" xfId="99" applyFont="1" applyBorder="1" applyAlignment="1" applyProtection="1">
      <alignment horizontal="center" vertical="center" wrapText="1"/>
      <protection locked="0"/>
    </xf>
    <xf numFmtId="9" fontId="17" fillId="0" borderId="22" xfId="99" applyNumberFormat="1" applyFont="1" applyBorder="1" applyAlignment="1" applyProtection="1">
      <alignment horizontal="center" vertical="center" wrapText="1"/>
      <protection locked="0"/>
    </xf>
    <xf numFmtId="167" fontId="20" fillId="0" borderId="82" xfId="86" applyNumberFormat="1" applyFont="1" applyBorder="1" applyAlignment="1" applyProtection="1">
      <alignment vertical="center" wrapText="1"/>
      <protection locked="0"/>
    </xf>
    <xf numFmtId="0" fontId="6" fillId="0" borderId="59" xfId="86" applyBorder="1" applyAlignment="1" applyProtection="1">
      <alignment vertical="center" wrapText="1"/>
      <protection locked="0"/>
    </xf>
    <xf numFmtId="167" fontId="20" fillId="0" borderId="77" xfId="86" applyNumberFormat="1" applyFont="1" applyBorder="1" applyAlignment="1" applyProtection="1">
      <alignment vertical="center" wrapText="1"/>
      <protection locked="0"/>
    </xf>
    <xf numFmtId="167" fontId="22" fillId="0" borderId="53" xfId="86" applyNumberFormat="1" applyFont="1" applyBorder="1" applyAlignment="1" applyProtection="1">
      <alignment vertical="center" wrapText="1"/>
      <protection locked="0"/>
    </xf>
    <xf numFmtId="167" fontId="33" fillId="0" borderId="53" xfId="86" applyNumberFormat="1" applyFont="1" applyBorder="1" applyAlignment="1" applyProtection="1">
      <alignment vertical="center" wrapText="1"/>
    </xf>
    <xf numFmtId="9" fontId="21" fillId="0" borderId="54" xfId="99" applyFont="1" applyBorder="1" applyAlignment="1" applyProtection="1">
      <alignment horizontal="center" vertical="center" wrapText="1"/>
      <protection locked="0"/>
    </xf>
    <xf numFmtId="9" fontId="21" fillId="0" borderId="41" xfId="99" applyFont="1" applyBorder="1" applyAlignment="1" applyProtection="1">
      <alignment horizontal="center" vertical="center" wrapText="1"/>
      <protection locked="0"/>
    </xf>
    <xf numFmtId="0" fontId="6" fillId="0" borderId="82" xfId="86" applyBorder="1" applyAlignment="1" applyProtection="1">
      <alignment vertical="center" wrapText="1"/>
      <protection locked="0"/>
    </xf>
    <xf numFmtId="0" fontId="6" fillId="0" borderId="0" xfId="86" applyFont="1" applyAlignment="1" applyProtection="1">
      <alignment vertical="center" wrapText="1"/>
      <protection locked="0"/>
    </xf>
    <xf numFmtId="167" fontId="30" fillId="0" borderId="53" xfId="86" applyNumberFormat="1" applyFont="1" applyBorder="1" applyAlignment="1" applyProtection="1">
      <alignment vertical="center" wrapText="1"/>
    </xf>
    <xf numFmtId="167" fontId="36" fillId="0" borderId="82" xfId="86" applyNumberFormat="1" applyFont="1" applyBorder="1" applyAlignment="1" applyProtection="1">
      <alignment vertical="center" wrapText="1"/>
      <protection locked="0"/>
    </xf>
    <xf numFmtId="167" fontId="36" fillId="0" borderId="59" xfId="86" applyNumberFormat="1" applyFont="1" applyBorder="1" applyAlignment="1" applyProtection="1">
      <alignment vertical="center" wrapText="1"/>
      <protection locked="0"/>
    </xf>
    <xf numFmtId="167" fontId="36" fillId="0" borderId="0" xfId="86" applyNumberFormat="1" applyFont="1" applyBorder="1" applyAlignment="1" applyProtection="1">
      <alignment vertical="center" wrapText="1"/>
      <protection locked="0"/>
    </xf>
    <xf numFmtId="0" fontId="21" fillId="0" borderId="0" xfId="86" applyFont="1" applyAlignment="1">
      <alignment vertical="center" wrapText="1"/>
    </xf>
    <xf numFmtId="0" fontId="21" fillId="0" borderId="59" xfId="86" applyFont="1" applyBorder="1" applyAlignment="1">
      <alignment vertical="center" wrapText="1"/>
    </xf>
    <xf numFmtId="9" fontId="23" fillId="0" borderId="39" xfId="99" applyFont="1" applyBorder="1" applyAlignment="1">
      <alignment vertical="center" wrapText="1"/>
    </xf>
    <xf numFmtId="164" fontId="11" fillId="0" borderId="16" xfId="99" applyNumberFormat="1" applyFont="1" applyBorder="1" applyAlignment="1">
      <alignment vertical="center"/>
    </xf>
    <xf numFmtId="0" fontId="17" fillId="0" borderId="30" xfId="86" applyFont="1" applyBorder="1" applyAlignment="1">
      <alignment horizontal="center" vertical="center" wrapText="1"/>
    </xf>
    <xf numFmtId="9" fontId="21" fillId="0" borderId="0" xfId="99" applyFont="1" applyAlignment="1">
      <alignment vertical="center" wrapText="1"/>
    </xf>
    <xf numFmtId="9" fontId="21" fillId="0" borderId="24" xfId="99" applyFont="1" applyBorder="1" applyAlignment="1">
      <alignment vertical="center" wrapText="1"/>
    </xf>
    <xf numFmtId="0" fontId="20" fillId="0" borderId="44" xfId="86" applyFont="1" applyFill="1" applyBorder="1" applyAlignment="1">
      <alignment horizontal="center" vertical="center" wrapText="1"/>
    </xf>
    <xf numFmtId="0" fontId="20" fillId="0" borderId="14" xfId="86" applyFont="1" applyFill="1" applyBorder="1" applyAlignment="1">
      <alignment horizontal="center" vertical="center" wrapText="1"/>
    </xf>
    <xf numFmtId="167" fontId="20" fillId="0" borderId="77" xfId="86" applyNumberFormat="1" applyFont="1" applyBorder="1" applyAlignment="1">
      <alignment vertical="center" wrapText="1"/>
    </xf>
    <xf numFmtId="167" fontId="20" fillId="0" borderId="40" xfId="86" applyNumberFormat="1" applyFont="1" applyBorder="1" applyAlignment="1">
      <alignment vertical="center" wrapText="1"/>
    </xf>
    <xf numFmtId="167" fontId="6" fillId="0" borderId="85" xfId="86" applyNumberFormat="1" applyBorder="1" applyAlignment="1">
      <alignment vertical="center" wrapText="1"/>
    </xf>
    <xf numFmtId="0" fontId="20" fillId="0" borderId="91" xfId="80" applyFont="1" applyBorder="1"/>
    <xf numFmtId="0" fontId="134" fillId="0" borderId="16" xfId="86" applyFont="1" applyBorder="1" applyAlignment="1">
      <alignment vertical="center" wrapText="1"/>
    </xf>
    <xf numFmtId="0" fontId="14" fillId="0" borderId="15" xfId="88" applyFont="1" applyBorder="1" applyAlignment="1">
      <alignment vertical="center" wrapText="1"/>
    </xf>
    <xf numFmtId="0" fontId="135" fillId="0" borderId="32" xfId="0" applyFont="1" applyBorder="1"/>
    <xf numFmtId="3" fontId="135" fillId="0" borderId="60" xfId="0" applyNumberFormat="1" applyFont="1" applyBorder="1"/>
    <xf numFmtId="3" fontId="135" fillId="0" borderId="33" xfId="0" applyNumberFormat="1" applyFont="1" applyBorder="1"/>
    <xf numFmtId="0" fontId="21" fillId="0" borderId="47" xfId="81" applyFont="1" applyBorder="1" applyAlignment="1">
      <alignment horizontal="center"/>
    </xf>
    <xf numFmtId="0" fontId="21" fillId="0" borderId="16" xfId="81" applyFont="1" applyBorder="1" applyAlignment="1">
      <alignment horizontal="center"/>
    </xf>
    <xf numFmtId="0" fontId="21" fillId="0" borderId="37" xfId="81" applyNumberFormat="1" applyFont="1" applyBorder="1" applyAlignment="1">
      <alignment horizontal="center"/>
    </xf>
    <xf numFmtId="6" fontId="21" fillId="0" borderId="16" xfId="81" applyNumberFormat="1" applyFont="1" applyBorder="1" applyAlignment="1">
      <alignment horizontal="center"/>
    </xf>
    <xf numFmtId="0" fontId="80" fillId="0" borderId="32" xfId="86" applyFont="1" applyBorder="1" applyAlignment="1">
      <alignment vertical="center" wrapText="1"/>
    </xf>
    <xf numFmtId="0" fontId="106" fillId="0" borderId="68" xfId="91" applyFont="1" applyBorder="1"/>
    <xf numFmtId="166" fontId="106" fillId="0" borderId="92" xfId="54" applyNumberFormat="1" applyFont="1" applyBorder="1"/>
    <xf numFmtId="0" fontId="106" fillId="0" borderId="18" xfId="91" applyFont="1" applyBorder="1"/>
    <xf numFmtId="166" fontId="106" fillId="0" borderId="81" xfId="54" applyNumberFormat="1" applyFont="1" applyBorder="1"/>
    <xf numFmtId="0" fontId="106" fillId="0" borderId="0" xfId="91" applyFont="1" applyBorder="1"/>
    <xf numFmtId="166" fontId="106" fillId="0" borderId="68" xfId="91" applyNumberFormat="1" applyFont="1" applyBorder="1"/>
    <xf numFmtId="166" fontId="106" fillId="0" borderId="14" xfId="91" applyNumberFormat="1" applyFont="1" applyBorder="1"/>
    <xf numFmtId="0" fontId="106" fillId="0" borderId="82" xfId="91" applyFont="1" applyBorder="1"/>
    <xf numFmtId="166" fontId="106" fillId="0" borderId="18" xfId="91" applyNumberFormat="1" applyFont="1" applyBorder="1"/>
    <xf numFmtId="167" fontId="17" fillId="0" borderId="71" xfId="86" applyNumberFormat="1" applyFont="1" applyBorder="1" applyAlignment="1">
      <alignment horizontal="center" vertical="center" wrapText="1"/>
    </xf>
    <xf numFmtId="167" fontId="13" fillId="0" borderId="23" xfId="86" applyNumberFormat="1" applyFont="1" applyBorder="1" applyAlignment="1">
      <alignment vertical="center" wrapText="1"/>
    </xf>
    <xf numFmtId="167" fontId="6" fillId="0" borderId="0" xfId="86" applyNumberFormat="1" applyBorder="1" applyAlignment="1" applyProtection="1">
      <alignment horizontal="right" vertical="center" wrapText="1"/>
    </xf>
    <xf numFmtId="167" fontId="29" fillId="0" borderId="75" xfId="86" applyNumberFormat="1" applyFont="1" applyBorder="1" applyAlignment="1">
      <alignment vertical="center" wrapText="1"/>
    </xf>
    <xf numFmtId="167" fontId="29" fillId="0" borderId="22" xfId="86" applyNumberFormat="1" applyFont="1" applyBorder="1" applyAlignment="1">
      <alignment horizontal="center" vertical="center" wrapText="1"/>
    </xf>
    <xf numFmtId="0" fontId="5" fillId="0" borderId="34" xfId="88" applyFont="1" applyBorder="1" applyAlignment="1">
      <alignment vertical="center"/>
    </xf>
    <xf numFmtId="167" fontId="18" fillId="0" borderId="51" xfId="86" applyNumberFormat="1" applyFont="1" applyBorder="1" applyAlignment="1">
      <alignment vertical="center" wrapText="1"/>
    </xf>
    <xf numFmtId="167" fontId="29" fillId="0" borderId="44" xfId="86" applyNumberFormat="1" applyFont="1" applyBorder="1" applyAlignment="1" applyProtection="1">
      <alignment horizontal="center" vertical="center" wrapText="1"/>
      <protection locked="0"/>
    </xf>
    <xf numFmtId="167" fontId="29" fillId="0" borderId="45" xfId="86" applyNumberFormat="1" applyFont="1" applyBorder="1" applyAlignment="1" applyProtection="1">
      <alignment horizontal="center" vertical="center" wrapText="1"/>
      <protection locked="0"/>
    </xf>
    <xf numFmtId="167" fontId="34" fillId="0" borderId="44" xfId="86" applyNumberFormat="1" applyFont="1" applyBorder="1" applyAlignment="1" applyProtection="1">
      <alignment horizontal="center" vertical="center" wrapText="1"/>
      <protection locked="0"/>
    </xf>
    <xf numFmtId="167" fontId="34" fillId="0" borderId="45" xfId="86" applyNumberFormat="1" applyFont="1" applyBorder="1" applyAlignment="1" applyProtection="1">
      <alignment horizontal="center" vertical="center" wrapText="1"/>
      <protection locked="0"/>
    </xf>
    <xf numFmtId="167" fontId="31" fillId="0" borderId="38" xfId="81" applyNumberFormat="1" applyFont="1" applyBorder="1"/>
    <xf numFmtId="167" fontId="6" fillId="0" borderId="46" xfId="86" applyNumberFormat="1" applyFont="1" applyBorder="1" applyAlignment="1">
      <alignment vertical="center" wrapText="1"/>
    </xf>
    <xf numFmtId="0" fontId="29" fillId="0" borderId="39" xfId="86" applyFont="1" applyBorder="1" applyAlignment="1">
      <alignment horizontal="center" vertical="center" wrapText="1"/>
    </xf>
    <xf numFmtId="167" fontId="6" fillId="0" borderId="33" xfId="86" applyNumberFormat="1" applyFont="1" applyBorder="1" applyAlignment="1" applyProtection="1">
      <alignment vertical="center" wrapText="1"/>
      <protection locked="0"/>
    </xf>
    <xf numFmtId="167" fontId="80" fillId="0" borderId="33" xfId="86" applyNumberFormat="1" applyFont="1" applyBorder="1" applyAlignment="1" applyProtection="1">
      <alignment vertical="center" wrapText="1"/>
      <protection locked="0"/>
    </xf>
    <xf numFmtId="0" fontId="80" fillId="0" borderId="16" xfId="86" applyFont="1" applyBorder="1" applyAlignment="1">
      <alignment vertical="center" wrapText="1"/>
    </xf>
    <xf numFmtId="0" fontId="80" fillId="0" borderId="46" xfId="86" applyFont="1" applyBorder="1" applyAlignment="1">
      <alignment vertical="center" wrapText="1"/>
    </xf>
    <xf numFmtId="0" fontId="80" fillId="0" borderId="34" xfId="86" applyFont="1" applyBorder="1" applyAlignment="1">
      <alignment vertical="center" wrapText="1"/>
    </xf>
    <xf numFmtId="0" fontId="6" fillId="0" borderId="46" xfId="86" applyFont="1" applyBorder="1" applyAlignment="1">
      <alignment vertical="center" wrapText="1"/>
    </xf>
    <xf numFmtId="0" fontId="80" fillId="0" borderId="65" xfId="86" applyFont="1" applyBorder="1" applyAlignment="1">
      <alignment vertical="center" wrapText="1"/>
    </xf>
    <xf numFmtId="167" fontId="80" fillId="0" borderId="30" xfId="86" applyNumberFormat="1" applyFont="1" applyBorder="1" applyAlignment="1" applyProtection="1">
      <alignment vertical="center" wrapText="1"/>
      <protection locked="0"/>
    </xf>
    <xf numFmtId="0" fontId="6" fillId="0" borderId="77" xfId="86" applyFont="1" applyBorder="1" applyAlignment="1">
      <alignment vertical="center" wrapText="1"/>
    </xf>
    <xf numFmtId="167" fontId="20" fillId="0" borderId="43" xfId="80" applyNumberFormat="1" applyFont="1" applyBorder="1"/>
    <xf numFmtId="167" fontId="2" fillId="0" borderId="43" xfId="80" applyNumberFormat="1" applyBorder="1"/>
    <xf numFmtId="167" fontId="21" fillId="0" borderId="43" xfId="80" applyNumberFormat="1" applyFont="1" applyBorder="1"/>
    <xf numFmtId="167" fontId="20" fillId="0" borderId="81" xfId="86" applyNumberFormat="1" applyFont="1" applyBorder="1" applyAlignment="1">
      <alignment horizontal="left" vertical="center" wrapText="1"/>
    </xf>
    <xf numFmtId="167" fontId="29" fillId="0" borderId="75" xfId="86" applyNumberFormat="1" applyFont="1" applyBorder="1" applyAlignment="1">
      <alignment horizontal="centerContinuous" vertical="center" wrapText="1"/>
    </xf>
    <xf numFmtId="0" fontId="30" fillId="0" borderId="17" xfId="80" applyFont="1" applyBorder="1"/>
    <xf numFmtId="167" fontId="22" fillId="0" borderId="60" xfId="80" applyNumberFormat="1" applyFont="1" applyBorder="1"/>
    <xf numFmtId="167" fontId="22" fillId="0" borderId="82" xfId="86" applyNumberFormat="1" applyFont="1" applyBorder="1" applyAlignment="1" applyProtection="1">
      <alignment vertical="center" wrapText="1"/>
      <protection locked="0"/>
    </xf>
    <xf numFmtId="9" fontId="21" fillId="0" borderId="43" xfId="99" applyFont="1" applyBorder="1" applyAlignment="1">
      <alignment vertical="center" wrapText="1"/>
    </xf>
    <xf numFmtId="0" fontId="20" fillId="0" borderId="16" xfId="80" applyFont="1" applyBorder="1" applyAlignment="1">
      <alignment vertical="center" wrapText="1"/>
    </xf>
    <xf numFmtId="0" fontId="20" fillId="0" borderId="0" xfId="80" applyFont="1" applyFill="1"/>
    <xf numFmtId="0" fontId="2" fillId="0" borderId="0" xfId="80" applyFill="1"/>
    <xf numFmtId="167" fontId="6" fillId="27" borderId="33" xfId="86" applyNumberFormat="1" applyFill="1" applyBorder="1" applyAlignment="1" applyProtection="1">
      <alignment vertical="center" wrapText="1"/>
      <protection locked="0"/>
    </xf>
    <xf numFmtId="167" fontId="23" fillId="0" borderId="21" xfId="86" applyNumberFormat="1" applyFont="1" applyFill="1" applyBorder="1" applyAlignment="1">
      <alignment vertical="center" wrapText="1"/>
    </xf>
    <xf numFmtId="167" fontId="6" fillId="0" borderId="38" xfId="86" applyNumberFormat="1" applyFill="1" applyBorder="1" applyAlignment="1" applyProtection="1">
      <alignment vertical="center" wrapText="1"/>
      <protection locked="0"/>
    </xf>
    <xf numFmtId="0" fontId="43" fillId="0" borderId="19" xfId="86" applyFont="1" applyFill="1" applyBorder="1" applyAlignment="1">
      <alignment horizontal="center" vertical="center" wrapText="1"/>
    </xf>
    <xf numFmtId="0" fontId="43" fillId="0" borderId="20" xfId="86" applyFont="1" applyFill="1" applyBorder="1" applyAlignment="1">
      <alignment horizontal="center" vertical="center" wrapText="1"/>
    </xf>
    <xf numFmtId="0" fontId="23" fillId="0" borderId="20" xfId="86" applyFont="1" applyFill="1" applyBorder="1" applyAlignment="1">
      <alignment vertical="center" wrapText="1"/>
    </xf>
    <xf numFmtId="0" fontId="23" fillId="0" borderId="86" xfId="86" applyFont="1" applyFill="1" applyBorder="1" applyAlignment="1">
      <alignment vertical="center" wrapText="1"/>
    </xf>
    <xf numFmtId="167" fontId="23" fillId="0" borderId="23" xfId="86" applyNumberFormat="1" applyFont="1" applyFill="1" applyBorder="1" applyAlignment="1">
      <alignment vertical="center" wrapText="1"/>
    </xf>
    <xf numFmtId="167" fontId="23" fillId="0" borderId="22" xfId="86" applyNumberFormat="1" applyFont="1" applyFill="1" applyBorder="1" applyAlignment="1">
      <alignment vertical="center" wrapText="1"/>
    </xf>
    <xf numFmtId="0" fontId="17" fillId="0" borderId="23" xfId="86" applyFont="1" applyFill="1" applyBorder="1" applyAlignment="1">
      <alignment vertical="center" wrapText="1"/>
    </xf>
    <xf numFmtId="9" fontId="17" fillId="0" borderId="22" xfId="99" applyFont="1" applyFill="1" applyBorder="1" applyAlignment="1">
      <alignment vertical="center" wrapText="1"/>
    </xf>
    <xf numFmtId="167" fontId="23" fillId="0" borderId="53" xfId="86" applyNumberFormat="1" applyFont="1" applyFill="1" applyBorder="1" applyAlignment="1">
      <alignment vertical="center" wrapText="1"/>
    </xf>
    <xf numFmtId="0" fontId="6" fillId="0" borderId="0" xfId="86" applyFill="1" applyAlignment="1">
      <alignment vertical="center" wrapText="1"/>
    </xf>
    <xf numFmtId="167" fontId="6" fillId="0" borderId="33" xfId="86" applyNumberFormat="1" applyFill="1" applyBorder="1" applyAlignment="1" applyProtection="1">
      <alignment vertical="center" wrapText="1"/>
      <protection locked="0"/>
    </xf>
    <xf numFmtId="0" fontId="6" fillId="0" borderId="0" xfId="86" applyFont="1" applyAlignment="1">
      <alignment vertical="center" wrapText="1"/>
    </xf>
    <xf numFmtId="167" fontId="23" fillId="0" borderId="46" xfId="86" applyNumberFormat="1" applyFont="1" applyBorder="1" applyAlignment="1" applyProtection="1">
      <alignment vertical="center" wrapText="1"/>
      <protection locked="0"/>
    </xf>
    <xf numFmtId="0" fontId="49" fillId="0" borderId="57" xfId="86" applyFont="1" applyBorder="1" applyAlignment="1">
      <alignment horizontal="center" vertical="center" wrapText="1"/>
    </xf>
    <xf numFmtId="0" fontId="16" fillId="0" borderId="25" xfId="86" applyFont="1" applyBorder="1" applyAlignment="1">
      <alignment horizontal="center" vertical="center" wrapText="1"/>
    </xf>
    <xf numFmtId="0" fontId="16" fillId="0" borderId="25" xfId="86" applyFont="1" applyBorder="1" applyAlignment="1">
      <alignment vertical="center" wrapText="1"/>
    </xf>
    <xf numFmtId="167" fontId="17" fillId="0" borderId="26" xfId="86" applyNumberFormat="1" applyFont="1" applyBorder="1" applyAlignment="1">
      <alignment vertical="center" wrapText="1"/>
    </xf>
    <xf numFmtId="167" fontId="20" fillId="0" borderId="16" xfId="86" applyNumberFormat="1" applyFont="1" applyBorder="1" applyAlignment="1">
      <alignment vertical="center" wrapText="1"/>
    </xf>
    <xf numFmtId="0" fontId="38" fillId="0" borderId="27" xfId="86" applyFont="1" applyBorder="1" applyAlignment="1">
      <alignment horizontal="center" vertical="center" wrapText="1"/>
    </xf>
    <xf numFmtId="0" fontId="38" fillId="0" borderId="18" xfId="86" applyFont="1" applyBorder="1" applyAlignment="1">
      <alignment horizontal="center" vertical="center" wrapText="1"/>
    </xf>
    <xf numFmtId="0" fontId="20" fillId="0" borderId="18" xfId="86" applyFont="1" applyBorder="1" applyAlignment="1">
      <alignment vertical="center" wrapText="1"/>
    </xf>
    <xf numFmtId="0" fontId="38" fillId="0" borderId="58" xfId="86" applyFont="1" applyBorder="1" applyAlignment="1">
      <alignment horizontal="center" vertical="center" wrapText="1"/>
    </xf>
    <xf numFmtId="0" fontId="38" fillId="0" borderId="28" xfId="86" applyFont="1" applyBorder="1" applyAlignment="1">
      <alignment horizontal="center" vertical="center" wrapText="1"/>
    </xf>
    <xf numFmtId="0" fontId="38" fillId="0" borderId="28" xfId="86" applyFont="1" applyBorder="1" applyAlignment="1">
      <alignment vertical="center" wrapText="1"/>
    </xf>
    <xf numFmtId="167" fontId="23" fillId="0" borderId="29" xfId="86" applyNumberFormat="1" applyFont="1" applyBorder="1" applyAlignment="1" applyProtection="1">
      <alignment vertical="center" wrapText="1"/>
      <protection locked="0"/>
    </xf>
    <xf numFmtId="3" fontId="6" fillId="0" borderId="33" xfId="86" applyNumberFormat="1" applyBorder="1" applyAlignment="1">
      <alignment vertical="center" wrapText="1"/>
    </xf>
    <xf numFmtId="167" fontId="21" fillId="0" borderId="33" xfId="86" applyNumberFormat="1" applyFont="1" applyFill="1" applyBorder="1" applyAlignment="1" applyProtection="1">
      <alignment vertical="center" wrapText="1"/>
      <protection locked="0"/>
    </xf>
    <xf numFmtId="167" fontId="20" fillId="0" borderId="46" xfId="80" applyNumberFormat="1" applyFont="1" applyFill="1" applyBorder="1"/>
    <xf numFmtId="167" fontId="20" fillId="0" borderId="33" xfId="80" applyNumberFormat="1" applyFont="1" applyFill="1" applyBorder="1"/>
    <xf numFmtId="167" fontId="80" fillId="0" borderId="33" xfId="80" applyNumberFormat="1" applyFont="1" applyFill="1" applyBorder="1"/>
    <xf numFmtId="0" fontId="20" fillId="0" borderId="65" xfId="86" applyFont="1" applyFill="1" applyBorder="1" applyAlignment="1">
      <alignment vertical="center" wrapText="1"/>
    </xf>
    <xf numFmtId="0" fontId="44" fillId="0" borderId="16" xfId="86" applyFont="1" applyFill="1" applyBorder="1" applyAlignment="1">
      <alignment vertical="center" wrapText="1"/>
    </xf>
    <xf numFmtId="167" fontId="20" fillId="0" borderId="60" xfId="80" applyNumberFormat="1" applyFont="1" applyFill="1" applyBorder="1"/>
    <xf numFmtId="167" fontId="6" fillId="0" borderId="0" xfId="86" applyNumberFormat="1" applyFill="1" applyAlignment="1">
      <alignment vertical="center" wrapText="1"/>
    </xf>
    <xf numFmtId="167" fontId="136" fillId="0" borderId="58" xfId="86" applyNumberFormat="1" applyFont="1" applyBorder="1" applyAlignment="1">
      <alignment vertical="center" wrapText="1"/>
    </xf>
    <xf numFmtId="0" fontId="36" fillId="0" borderId="32" xfId="0" applyFont="1" applyBorder="1"/>
    <xf numFmtId="3" fontId="36" fillId="0" borderId="33" xfId="0" applyNumberFormat="1" applyFont="1" applyBorder="1"/>
    <xf numFmtId="3" fontId="36" fillId="0" borderId="0" xfId="0" applyNumberFormat="1" applyFont="1" applyFill="1" applyBorder="1" applyAlignment="1">
      <alignment horizontal="left" vertical="center"/>
    </xf>
    <xf numFmtId="0" fontId="0" fillId="0" borderId="44" xfId="0" applyFill="1" applyBorder="1"/>
    <xf numFmtId="3" fontId="0" fillId="0" borderId="45" xfId="0" applyNumberFormat="1" applyBorder="1"/>
    <xf numFmtId="0" fontId="79" fillId="0" borderId="19" xfId="0" applyFont="1" applyFill="1" applyBorder="1"/>
    <xf numFmtId="3" fontId="79" fillId="0" borderId="21" xfId="0" applyNumberFormat="1" applyFont="1" applyBorder="1"/>
    <xf numFmtId="0" fontId="1" fillId="0" borderId="0" xfId="0" applyFont="1"/>
    <xf numFmtId="167" fontId="31" fillId="0" borderId="0" xfId="86" applyNumberFormat="1" applyFont="1" applyBorder="1" applyAlignment="1">
      <alignment horizontal="centerContinuous" vertical="center" wrapText="1"/>
    </xf>
    <xf numFmtId="0" fontId="5" fillId="0" borderId="85" xfId="82" applyBorder="1"/>
    <xf numFmtId="0" fontId="13" fillId="0" borderId="23" xfId="82" applyFont="1" applyBorder="1" applyAlignment="1">
      <alignment horizontal="center" vertical="center" wrapText="1"/>
    </xf>
    <xf numFmtId="2" fontId="13" fillId="0" borderId="20" xfId="82" applyNumberFormat="1" applyFont="1" applyBorder="1" applyAlignment="1">
      <alignment horizontal="center" vertical="center" wrapText="1"/>
    </xf>
    <xf numFmtId="2" fontId="13" fillId="0" borderId="21" xfId="82" applyNumberFormat="1" applyFont="1" applyBorder="1" applyAlignment="1">
      <alignment vertical="center" wrapText="1"/>
    </xf>
    <xf numFmtId="0" fontId="106" fillId="0" borderId="35" xfId="82" applyFont="1" applyBorder="1" applyAlignment="1">
      <alignment vertical="center" wrapText="1"/>
    </xf>
    <xf numFmtId="0" fontId="106" fillId="0" borderId="58" xfId="82" applyFont="1" applyBorder="1" applyAlignment="1">
      <alignment vertical="center" wrapText="1"/>
    </xf>
    <xf numFmtId="0" fontId="106" fillId="0" borderId="61" xfId="82" applyFont="1" applyBorder="1" applyAlignment="1">
      <alignment vertical="center" wrapText="1"/>
    </xf>
    <xf numFmtId="0" fontId="76" fillId="0" borderId="29" xfId="82" applyFont="1" applyBorder="1" applyAlignment="1">
      <alignment horizontal="center"/>
    </xf>
    <xf numFmtId="2" fontId="5" fillId="0" borderId="28" xfId="82" applyNumberFormat="1" applyBorder="1" applyAlignment="1">
      <alignment horizontal="center"/>
    </xf>
    <xf numFmtId="2" fontId="12" fillId="0" borderId="29" xfId="82" applyNumberFormat="1" applyFont="1" applyBorder="1" applyAlignment="1">
      <alignment horizontal="center"/>
    </xf>
    <xf numFmtId="2" fontId="12" fillId="0" borderId="32" xfId="82" applyNumberFormat="1" applyFont="1" applyBorder="1" applyAlignment="1">
      <alignment horizontal="center"/>
    </xf>
    <xf numFmtId="2" fontId="12" fillId="0" borderId="16" xfId="82" applyNumberFormat="1" applyFont="1" applyBorder="1" applyAlignment="1">
      <alignment horizontal="center"/>
    </xf>
    <xf numFmtId="2" fontId="12" fillId="0" borderId="33" xfId="82" applyNumberFormat="1" applyFont="1" applyBorder="1" applyAlignment="1">
      <alignment horizontal="center"/>
    </xf>
    <xf numFmtId="2" fontId="113" fillId="0" borderId="35" xfId="82" applyNumberFormat="1" applyFont="1" applyBorder="1" applyAlignment="1">
      <alignment horizontal="center"/>
    </xf>
    <xf numFmtId="2" fontId="12" fillId="0" borderId="34" xfId="82" applyNumberFormat="1" applyFont="1" applyBorder="1" applyAlignment="1">
      <alignment horizontal="center"/>
    </xf>
    <xf numFmtId="43" fontId="5" fillId="0" borderId="34" xfId="54" applyNumberFormat="1" applyFont="1" applyBorder="1"/>
    <xf numFmtId="0" fontId="76" fillId="0" borderId="35" xfId="82" applyFont="1" applyBorder="1"/>
    <xf numFmtId="0" fontId="76" fillId="0" borderId="32" xfId="82" applyFont="1" applyBorder="1"/>
    <xf numFmtId="0" fontId="76" fillId="0" borderId="65" xfId="82" applyFont="1" applyBorder="1"/>
    <xf numFmtId="0" fontId="76" fillId="0" borderId="33" xfId="82" applyFont="1" applyBorder="1" applyAlignment="1">
      <alignment horizontal="center"/>
    </xf>
    <xf numFmtId="2" fontId="5" fillId="0" borderId="16" xfId="82" applyNumberFormat="1" applyBorder="1" applyAlignment="1">
      <alignment horizontal="center"/>
    </xf>
    <xf numFmtId="0" fontId="76" fillId="0" borderId="35" xfId="82" applyFont="1" applyBorder="1" applyAlignment="1">
      <alignment vertical="center" wrapText="1"/>
    </xf>
    <xf numFmtId="1" fontId="12" fillId="0" borderId="32" xfId="82" applyNumberFormat="1" applyFont="1" applyBorder="1" applyAlignment="1">
      <alignment horizontal="center"/>
    </xf>
    <xf numFmtId="0" fontId="106" fillId="0" borderId="32" xfId="82" applyFont="1" applyBorder="1"/>
    <xf numFmtId="0" fontId="106" fillId="0" borderId="65" xfId="82" applyFont="1" applyBorder="1"/>
    <xf numFmtId="0" fontId="106" fillId="0" borderId="33" xfId="82" applyFont="1" applyBorder="1" applyAlignment="1">
      <alignment horizontal="center"/>
    </xf>
    <xf numFmtId="0" fontId="106" fillId="0" borderId="16" xfId="82" applyFont="1" applyBorder="1"/>
    <xf numFmtId="0" fontId="76" fillId="0" borderId="31" xfId="82" applyFont="1" applyBorder="1" applyAlignment="1">
      <alignment vertical="center" wrapText="1"/>
    </xf>
    <xf numFmtId="0" fontId="76" fillId="0" borderId="27" xfId="82" applyFont="1" applyBorder="1"/>
    <xf numFmtId="0" fontId="76" fillId="0" borderId="81" xfId="82" applyFont="1" applyBorder="1"/>
    <xf numFmtId="0" fontId="76" fillId="0" borderId="60" xfId="82" applyFont="1" applyBorder="1" applyAlignment="1">
      <alignment horizontal="center"/>
    </xf>
    <xf numFmtId="2" fontId="5" fillId="0" borderId="18" xfId="82" applyNumberFormat="1" applyBorder="1" applyAlignment="1">
      <alignment horizontal="center"/>
    </xf>
    <xf numFmtId="1" fontId="12" fillId="0" borderId="27" xfId="82" applyNumberFormat="1" applyFont="1" applyBorder="1" applyAlignment="1">
      <alignment horizontal="center"/>
    </xf>
    <xf numFmtId="2" fontId="12" fillId="0" borderId="18" xfId="82" applyNumberFormat="1" applyFont="1" applyBorder="1" applyAlignment="1">
      <alignment horizontal="center"/>
    </xf>
    <xf numFmtId="2" fontId="12" fillId="0" borderId="30" xfId="82" applyNumberFormat="1" applyFont="1" applyBorder="1" applyAlignment="1">
      <alignment horizontal="center"/>
    </xf>
    <xf numFmtId="43" fontId="5" fillId="0" borderId="30" xfId="54" applyNumberFormat="1" applyFont="1" applyBorder="1"/>
    <xf numFmtId="2" fontId="11" fillId="0" borderId="60" xfId="82" applyNumberFormat="1" applyFont="1" applyBorder="1" applyAlignment="1">
      <alignment horizontal="center"/>
    </xf>
    <xf numFmtId="2" fontId="5" fillId="0" borderId="16" xfId="82" applyNumberFormat="1" applyFont="1" applyBorder="1" applyAlignment="1">
      <alignment horizontal="center"/>
    </xf>
    <xf numFmtId="0" fontId="106" fillId="0" borderId="35" xfId="82" applyFont="1" applyBorder="1"/>
    <xf numFmtId="43" fontId="5" fillId="0" borderId="34" xfId="54" applyNumberFormat="1" applyFont="1" applyBorder="1" applyAlignment="1">
      <alignment horizontal="center"/>
    </xf>
    <xf numFmtId="166" fontId="5" fillId="0" borderId="32" xfId="54" applyNumberFormat="1" applyFont="1" applyBorder="1"/>
    <xf numFmtId="165" fontId="5" fillId="0" borderId="65" xfId="54" applyNumberFormat="1" applyFont="1" applyBorder="1"/>
    <xf numFmtId="43" fontId="114" fillId="0" borderId="33" xfId="54" applyNumberFormat="1" applyFont="1" applyBorder="1" applyAlignment="1">
      <alignment horizontal="center"/>
    </xf>
    <xf numFmtId="166" fontId="76" fillId="0" borderId="32" xfId="54" applyNumberFormat="1" applyFont="1" applyBorder="1"/>
    <xf numFmtId="166" fontId="76" fillId="0" borderId="65" xfId="54" applyNumberFormat="1" applyFont="1" applyBorder="1"/>
    <xf numFmtId="43" fontId="76" fillId="0" borderId="33" xfId="54" applyNumberFormat="1" applyFont="1" applyBorder="1" applyAlignment="1">
      <alignment horizontal="center"/>
    </xf>
    <xf numFmtId="0" fontId="106" fillId="0" borderId="40" xfId="82" applyFont="1" applyBorder="1"/>
    <xf numFmtId="166" fontId="106" fillId="0" borderId="44" xfId="54" applyNumberFormat="1" applyFont="1" applyBorder="1"/>
    <xf numFmtId="43" fontId="106" fillId="0" borderId="45" xfId="54" applyNumberFormat="1" applyFont="1" applyBorder="1"/>
    <xf numFmtId="2" fontId="5" fillId="0" borderId="14" xfId="82" applyNumberFormat="1" applyBorder="1" applyAlignment="1">
      <alignment horizontal="center"/>
    </xf>
    <xf numFmtId="2" fontId="5" fillId="0" borderId="45" xfId="82" applyNumberFormat="1" applyBorder="1" applyAlignment="1">
      <alignment horizontal="center"/>
    </xf>
    <xf numFmtId="1" fontId="5" fillId="0" borderId="32" xfId="82" applyNumberFormat="1" applyBorder="1" applyAlignment="1">
      <alignment horizontal="center"/>
    </xf>
    <xf numFmtId="2" fontId="5" fillId="0" borderId="37" xfId="82" applyNumberFormat="1" applyBorder="1" applyAlignment="1">
      <alignment horizontal="center"/>
    </xf>
    <xf numFmtId="166" fontId="21" fillId="0" borderId="41" xfId="54" applyNumberFormat="1" applyFont="1" applyBorder="1" applyAlignment="1" applyProtection="1">
      <alignment horizontal="right" vertical="center" wrapText="1"/>
      <protection locked="0"/>
    </xf>
    <xf numFmtId="0" fontId="38" fillId="0" borderId="46" xfId="86" applyFont="1" applyBorder="1" applyAlignment="1">
      <alignment vertical="center" wrapText="1"/>
    </xf>
    <xf numFmtId="167" fontId="20" fillId="0" borderId="34" xfId="54" applyNumberFormat="1" applyFont="1" applyBorder="1"/>
    <xf numFmtId="167" fontId="20" fillId="0" borderId="33" xfId="80" applyNumberFormat="1" applyFont="1" applyBorder="1" applyAlignment="1">
      <alignment vertical="center"/>
    </xf>
    <xf numFmtId="0" fontId="139" fillId="0" borderId="20" xfId="80" applyFont="1" applyBorder="1"/>
    <xf numFmtId="0" fontId="20" fillId="0" borderId="65" xfId="86" applyFont="1" applyBorder="1" applyAlignment="1">
      <alignment vertical="center" wrapText="1"/>
    </xf>
    <xf numFmtId="0" fontId="142" fillId="0" borderId="16" xfId="86" applyFont="1" applyBorder="1" applyAlignment="1">
      <alignment vertical="center" wrapText="1"/>
    </xf>
    <xf numFmtId="166" fontId="6" fillId="0" borderId="0" xfId="86" applyNumberFormat="1" applyAlignment="1" applyProtection="1">
      <alignment vertical="center" wrapText="1"/>
      <protection locked="0"/>
    </xf>
    <xf numFmtId="167" fontId="6" fillId="0" borderId="79" xfId="86" applyNumberFormat="1" applyBorder="1" applyAlignment="1" applyProtection="1">
      <alignment vertical="center" wrapText="1"/>
      <protection locked="0"/>
    </xf>
    <xf numFmtId="0" fontId="6" fillId="0" borderId="36" xfId="86" applyBorder="1" applyAlignment="1">
      <alignment vertical="center" wrapText="1"/>
    </xf>
    <xf numFmtId="0" fontId="142" fillId="0" borderId="65" xfId="86" applyFont="1" applyBorder="1" applyAlignment="1">
      <alignment vertical="center" wrapText="1"/>
    </xf>
    <xf numFmtId="0" fontId="44" fillId="0" borderId="18" xfId="86" applyFont="1" applyBorder="1" applyAlignment="1">
      <alignment vertical="center" wrapText="1"/>
    </xf>
    <xf numFmtId="167" fontId="48" fillId="0" borderId="46" xfId="86" applyNumberFormat="1" applyFont="1" applyBorder="1" applyAlignment="1">
      <alignment vertical="center" wrapText="1"/>
    </xf>
    <xf numFmtId="167" fontId="48" fillId="0" borderId="34" xfId="86" applyNumberFormat="1" applyFont="1" applyBorder="1" applyAlignment="1">
      <alignment vertical="center" wrapText="1"/>
    </xf>
    <xf numFmtId="0" fontId="142" fillId="0" borderId="32" xfId="86" applyFont="1" applyBorder="1" applyAlignment="1">
      <alignment vertical="center" wrapText="1"/>
    </xf>
    <xf numFmtId="0" fontId="144" fillId="0" borderId="0" xfId="80" applyFont="1"/>
    <xf numFmtId="0" fontId="108" fillId="0" borderId="32" xfId="83" quotePrefix="1" applyFont="1" applyBorder="1" applyAlignment="1">
      <alignment vertical="center"/>
    </xf>
    <xf numFmtId="0" fontId="21" fillId="0" borderId="0" xfId="80" applyFont="1"/>
    <xf numFmtId="0" fontId="21" fillId="0" borderId="80" xfId="80" applyFont="1" applyBorder="1"/>
    <xf numFmtId="0" fontId="21" fillId="0" borderId="46" xfId="80" applyFont="1" applyBorder="1"/>
    <xf numFmtId="0" fontId="6" fillId="0" borderId="53" xfId="86" applyBorder="1" applyAlignment="1">
      <alignment vertical="center" wrapText="1"/>
    </xf>
    <xf numFmtId="0" fontId="6" fillId="0" borderId="80" xfId="86" applyBorder="1" applyAlignment="1">
      <alignment vertical="center" wrapText="1"/>
    </xf>
    <xf numFmtId="0" fontId="145" fillId="0" borderId="59" xfId="81" applyFont="1" applyBorder="1"/>
    <xf numFmtId="0" fontId="145" fillId="0" borderId="65" xfId="81" applyFont="1" applyBorder="1"/>
    <xf numFmtId="0" fontId="145" fillId="0" borderId="33" xfId="81" applyFont="1" applyBorder="1"/>
    <xf numFmtId="167" fontId="20" fillId="0" borderId="46" xfId="81" applyNumberFormat="1" applyFont="1" applyBorder="1"/>
    <xf numFmtId="167" fontId="20" fillId="0" borderId="16" xfId="81" applyNumberFormat="1" applyFont="1" applyBorder="1"/>
    <xf numFmtId="167" fontId="29" fillId="0" borderId="36" xfId="86" applyNumberFormat="1" applyFont="1" applyBorder="1" applyAlignment="1" applyProtection="1">
      <alignment horizontal="center" vertical="center" wrapText="1"/>
      <protection locked="0"/>
    </xf>
    <xf numFmtId="167" fontId="29" fillId="0" borderId="38" xfId="86" applyNumberFormat="1" applyFont="1" applyBorder="1" applyAlignment="1" applyProtection="1">
      <alignment horizontal="center" vertical="center" wrapText="1"/>
      <protection locked="0"/>
    </xf>
    <xf numFmtId="0" fontId="21" fillId="0" borderId="0" xfId="81" applyFont="1" applyBorder="1"/>
    <xf numFmtId="0" fontId="31" fillId="0" borderId="0" xfId="81" applyFont="1" applyBorder="1"/>
    <xf numFmtId="167" fontId="31" fillId="0" borderId="0" xfId="81" applyNumberFormat="1" applyFont="1" applyBorder="1"/>
    <xf numFmtId="0" fontId="0" fillId="0" borderId="16" xfId="0" applyBorder="1" applyAlignment="1">
      <alignment horizontal="center" vertical="center" wrapText="1"/>
    </xf>
    <xf numFmtId="0" fontId="5" fillId="0" borderId="16" xfId="91" applyFont="1" applyBorder="1" applyAlignment="1">
      <alignment horizontal="center" vertical="center"/>
    </xf>
    <xf numFmtId="6" fontId="5" fillId="0" borderId="16" xfId="91" applyNumberFormat="1" applyBorder="1" applyAlignment="1">
      <alignment vertical="center"/>
    </xf>
    <xf numFmtId="2" fontId="13" fillId="0" borderId="71" xfId="82" applyNumberFormat="1" applyFont="1" applyBorder="1" applyAlignment="1">
      <alignment vertical="center" wrapText="1"/>
    </xf>
    <xf numFmtId="0" fontId="5" fillId="0" borderId="22" xfId="82" applyFont="1" applyBorder="1" applyAlignment="1">
      <alignment horizontal="center" vertical="center"/>
    </xf>
    <xf numFmtId="0" fontId="76" fillId="0" borderId="64" xfId="82" applyFont="1" applyBorder="1" applyAlignment="1">
      <alignment horizontal="center"/>
    </xf>
    <xf numFmtId="166" fontId="5" fillId="0" borderId="58" xfId="54" applyNumberFormat="1" applyFont="1" applyBorder="1" applyAlignment="1">
      <alignment horizontal="center"/>
    </xf>
    <xf numFmtId="0" fontId="76" fillId="0" borderId="15" xfId="82" applyFont="1" applyBorder="1" applyAlignment="1">
      <alignment horizontal="center"/>
    </xf>
    <xf numFmtId="166" fontId="5" fillId="0" borderId="32" xfId="54" applyNumberFormat="1" applyFont="1" applyBorder="1" applyAlignment="1">
      <alignment horizontal="center"/>
    </xf>
    <xf numFmtId="166" fontId="12" fillId="0" borderId="32" xfId="54" applyNumberFormat="1" applyFont="1" applyBorder="1" applyAlignment="1">
      <alignment horizontal="center"/>
    </xf>
    <xf numFmtId="0" fontId="106" fillId="0" borderId="15" xfId="82" applyFont="1" applyBorder="1" applyAlignment="1">
      <alignment horizontal="center"/>
    </xf>
    <xf numFmtId="0" fontId="76" fillId="0" borderId="17" xfId="82" applyFont="1" applyBorder="1" applyAlignment="1">
      <alignment horizontal="center"/>
    </xf>
    <xf numFmtId="166" fontId="5" fillId="0" borderId="27" xfId="54" applyNumberFormat="1" applyFont="1" applyBorder="1" applyAlignment="1">
      <alignment horizontal="center"/>
    </xf>
    <xf numFmtId="0" fontId="76" fillId="0" borderId="51" xfId="82" applyFont="1" applyFill="1" applyBorder="1" applyAlignment="1">
      <alignment vertical="center" wrapText="1"/>
    </xf>
    <xf numFmtId="0" fontId="76" fillId="0" borderId="67" xfId="82" applyFont="1" applyFill="1" applyBorder="1"/>
    <xf numFmtId="0" fontId="76" fillId="0" borderId="92" xfId="82" applyFont="1" applyFill="1" applyBorder="1"/>
    <xf numFmtId="0" fontId="76" fillId="0" borderId="69" xfId="82" applyFont="1" applyFill="1" applyBorder="1" applyAlignment="1">
      <alignment horizontal="center"/>
    </xf>
    <xf numFmtId="0" fontId="76" fillId="0" borderId="88" xfId="82" applyFont="1" applyFill="1" applyBorder="1" applyAlignment="1">
      <alignment horizontal="center"/>
    </xf>
    <xf numFmtId="166" fontId="5" fillId="0" borderId="67" xfId="54" applyNumberFormat="1" applyFont="1" applyFill="1" applyBorder="1" applyAlignment="1">
      <alignment horizontal="center"/>
    </xf>
    <xf numFmtId="2" fontId="5" fillId="0" borderId="68" xfId="82" applyNumberFormat="1" applyFill="1" applyBorder="1" applyAlignment="1">
      <alignment horizontal="center"/>
    </xf>
    <xf numFmtId="1" fontId="12" fillId="0" borderId="51" xfId="82" applyNumberFormat="1" applyFont="1" applyFill="1" applyBorder="1" applyAlignment="1">
      <alignment horizontal="center"/>
    </xf>
    <xf numFmtId="2" fontId="12" fillId="0" borderId="68" xfId="82" applyNumberFormat="1" applyFont="1" applyFill="1" applyBorder="1" applyAlignment="1">
      <alignment horizontal="center"/>
    </xf>
    <xf numFmtId="2" fontId="12" fillId="0" borderId="50" xfId="82" applyNumberFormat="1" applyFont="1" applyFill="1" applyBorder="1" applyAlignment="1">
      <alignment horizontal="center"/>
    </xf>
    <xf numFmtId="43" fontId="5" fillId="0" borderId="50" xfId="54" applyNumberFormat="1" applyFont="1" applyFill="1" applyBorder="1"/>
    <xf numFmtId="0" fontId="76" fillId="0" borderId="23" xfId="82" applyFont="1" applyFill="1" applyBorder="1"/>
    <xf numFmtId="0" fontId="76" fillId="0" borderId="19" xfId="82" applyFont="1" applyFill="1" applyBorder="1"/>
    <xf numFmtId="0" fontId="76" fillId="0" borderId="73" xfId="82" applyFont="1" applyFill="1" applyBorder="1"/>
    <xf numFmtId="0" fontId="76" fillId="0" borderId="21" xfId="82" applyFont="1" applyFill="1" applyBorder="1" applyAlignment="1">
      <alignment horizontal="center"/>
    </xf>
    <xf numFmtId="0" fontId="76" fillId="0" borderId="86" xfId="82" applyFont="1" applyFill="1" applyBorder="1" applyAlignment="1">
      <alignment horizontal="center"/>
    </xf>
    <xf numFmtId="166" fontId="11" fillId="0" borderId="19" xfId="54" applyNumberFormat="1" applyFont="1" applyFill="1" applyBorder="1" applyAlignment="1">
      <alignment horizontal="center"/>
    </xf>
    <xf numFmtId="2" fontId="11" fillId="0" borderId="20" xfId="82" applyNumberFormat="1" applyFont="1" applyFill="1" applyBorder="1" applyAlignment="1">
      <alignment horizontal="center"/>
    </xf>
    <xf numFmtId="2" fontId="11" fillId="0" borderId="21" xfId="82" applyNumberFormat="1" applyFont="1" applyFill="1" applyBorder="1" applyAlignment="1">
      <alignment horizontal="center"/>
    </xf>
    <xf numFmtId="2" fontId="113" fillId="0" borderId="23" xfId="82" applyNumberFormat="1" applyFont="1" applyFill="1" applyBorder="1" applyAlignment="1">
      <alignment horizontal="center"/>
    </xf>
    <xf numFmtId="2" fontId="113" fillId="0" borderId="22" xfId="82" applyNumberFormat="1" applyFont="1" applyFill="1" applyBorder="1" applyAlignment="1">
      <alignment horizontal="center"/>
    </xf>
    <xf numFmtId="0" fontId="76" fillId="0" borderId="31" xfId="82" applyFont="1" applyFill="1" applyBorder="1"/>
    <xf numFmtId="0" fontId="76" fillId="0" borderId="27" xfId="82" applyFont="1" applyFill="1" applyBorder="1"/>
    <xf numFmtId="0" fontId="76" fillId="0" borderId="81" xfId="82" applyFont="1" applyFill="1" applyBorder="1"/>
    <xf numFmtId="0" fontId="76" fillId="0" borderId="60" xfId="82" applyFont="1" applyFill="1" applyBorder="1" applyAlignment="1">
      <alignment horizontal="center"/>
    </xf>
    <xf numFmtId="0" fontId="76" fillId="0" borderId="17" xfId="82" applyFont="1" applyFill="1" applyBorder="1" applyAlignment="1">
      <alignment horizontal="center"/>
    </xf>
    <xf numFmtId="166" fontId="5" fillId="0" borderId="27" xfId="54" applyNumberFormat="1" applyFont="1" applyFill="1" applyBorder="1" applyAlignment="1">
      <alignment horizontal="center"/>
    </xf>
    <xf numFmtId="2" fontId="5" fillId="0" borderId="18" xfId="82" applyNumberFormat="1" applyFont="1" applyFill="1" applyBorder="1" applyAlignment="1">
      <alignment horizontal="center"/>
    </xf>
    <xf numFmtId="2" fontId="11" fillId="0" borderId="60" xfId="82" applyNumberFormat="1" applyFont="1" applyFill="1" applyBorder="1" applyAlignment="1">
      <alignment horizontal="center"/>
    </xf>
    <xf numFmtId="1" fontId="11" fillId="0" borderId="27" xfId="82" applyNumberFormat="1" applyFont="1" applyFill="1" applyBorder="1" applyAlignment="1">
      <alignment horizontal="center"/>
    </xf>
    <xf numFmtId="2" fontId="11" fillId="0" borderId="18" xfId="82" applyNumberFormat="1" applyFont="1" applyFill="1" applyBorder="1" applyAlignment="1">
      <alignment horizontal="center"/>
    </xf>
    <xf numFmtId="2" fontId="113" fillId="0" borderId="35" xfId="82" applyNumberFormat="1" applyFont="1" applyFill="1" applyBorder="1" applyAlignment="1">
      <alignment horizontal="center"/>
    </xf>
    <xf numFmtId="2" fontId="11" fillId="0" borderId="30" xfId="82" applyNumberFormat="1" applyFont="1" applyFill="1" applyBorder="1" applyAlignment="1">
      <alignment horizontal="center"/>
    </xf>
    <xf numFmtId="43" fontId="5" fillId="0" borderId="30" xfId="54" applyNumberFormat="1" applyFont="1" applyFill="1" applyBorder="1"/>
    <xf numFmtId="0" fontId="76" fillId="0" borderId="35" xfId="82" applyFont="1" applyFill="1" applyBorder="1"/>
    <xf numFmtId="0" fontId="76" fillId="0" borderId="32" xfId="82" applyFont="1" applyFill="1" applyBorder="1"/>
    <xf numFmtId="0" fontId="76" fillId="0" borderId="65" xfId="82" applyFont="1" applyFill="1" applyBorder="1"/>
    <xf numFmtId="0" fontId="76" fillId="0" borderId="33" xfId="82" applyFont="1" applyFill="1" applyBorder="1" applyAlignment="1">
      <alignment horizontal="center"/>
    </xf>
    <xf numFmtId="0" fontId="76" fillId="0" borderId="15" xfId="82" applyFont="1" applyFill="1" applyBorder="1" applyAlignment="1">
      <alignment horizontal="center"/>
    </xf>
    <xf numFmtId="166" fontId="5" fillId="0" borderId="32" xfId="54" applyNumberFormat="1" applyFont="1" applyFill="1" applyBorder="1" applyAlignment="1">
      <alignment horizontal="center"/>
    </xf>
    <xf numFmtId="2" fontId="5" fillId="0" borderId="16" xfId="82" applyNumberFormat="1" applyFont="1" applyFill="1" applyBorder="1" applyAlignment="1">
      <alignment horizontal="center"/>
    </xf>
    <xf numFmtId="1" fontId="11" fillId="0" borderId="32" xfId="82" applyNumberFormat="1" applyFont="1" applyFill="1" applyBorder="1" applyAlignment="1">
      <alignment horizontal="center"/>
    </xf>
    <xf numFmtId="2" fontId="11" fillId="0" borderId="34" xfId="82" applyNumberFormat="1" applyFont="1" applyFill="1" applyBorder="1" applyAlignment="1">
      <alignment horizontal="center"/>
    </xf>
    <xf numFmtId="43" fontId="5" fillId="0" borderId="34" xfId="54" applyNumberFormat="1" applyFont="1" applyFill="1" applyBorder="1"/>
    <xf numFmtId="2" fontId="11" fillId="0" borderId="16" xfId="82" applyNumberFormat="1" applyFont="1" applyFill="1" applyBorder="1" applyAlignment="1">
      <alignment horizontal="center"/>
    </xf>
    <xf numFmtId="43" fontId="114" fillId="0" borderId="15" xfId="54" applyNumberFormat="1" applyFont="1" applyBorder="1" applyAlignment="1">
      <alignment horizontal="center"/>
    </xf>
    <xf numFmtId="43" fontId="11" fillId="0" borderId="15" xfId="54" applyNumberFormat="1" applyFont="1" applyBorder="1" applyAlignment="1">
      <alignment horizontal="center"/>
    </xf>
    <xf numFmtId="43" fontId="106" fillId="0" borderId="13" xfId="54" applyNumberFormat="1" applyFont="1" applyBorder="1"/>
    <xf numFmtId="166" fontId="5" fillId="0" borderId="44" xfId="54" applyNumberFormat="1" applyFont="1" applyBorder="1" applyAlignment="1">
      <alignment horizontal="center"/>
    </xf>
    <xf numFmtId="0" fontId="75" fillId="0" borderId="23" xfId="82" applyFont="1" applyBorder="1" applyAlignment="1">
      <alignment vertical="center"/>
    </xf>
    <xf numFmtId="166" fontId="75" fillId="0" borderId="19" xfId="54" applyNumberFormat="1" applyFont="1" applyBorder="1" applyAlignment="1">
      <alignment vertical="center"/>
    </xf>
    <xf numFmtId="165" fontId="75" fillId="0" borderId="73" xfId="54" applyNumberFormat="1" applyFont="1" applyBorder="1" applyAlignment="1">
      <alignment vertical="center"/>
    </xf>
    <xf numFmtId="43" fontId="75" fillId="0" borderId="53" xfId="54" applyNumberFormat="1" applyFont="1" applyBorder="1" applyAlignment="1">
      <alignment vertical="center"/>
    </xf>
    <xf numFmtId="43" fontId="75" fillId="0" borderId="71" xfId="54" applyNumberFormat="1" applyFont="1" applyBorder="1" applyAlignment="1">
      <alignment vertical="center"/>
    </xf>
    <xf numFmtId="43" fontId="75" fillId="0" borderId="73" xfId="54" applyFont="1" applyBorder="1" applyAlignment="1">
      <alignment vertical="center"/>
    </xf>
    <xf numFmtId="2" fontId="75" fillId="0" borderId="21" xfId="82" applyNumberFormat="1" applyFont="1" applyBorder="1" applyAlignment="1">
      <alignment horizontal="center" vertical="center"/>
    </xf>
    <xf numFmtId="1" fontId="75" fillId="0" borderId="23" xfId="82" applyNumberFormat="1" applyFont="1" applyBorder="1" applyAlignment="1">
      <alignment horizontal="center" vertical="center"/>
    </xf>
    <xf numFmtId="2" fontId="75" fillId="0" borderId="20" xfId="82" applyNumberFormat="1" applyFont="1" applyBorder="1" applyAlignment="1">
      <alignment horizontal="center" vertical="center"/>
    </xf>
    <xf numFmtId="2" fontId="75" fillId="0" borderId="71" xfId="82" applyNumberFormat="1" applyFont="1" applyBorder="1" applyAlignment="1">
      <alignment horizontal="center" vertical="center"/>
    </xf>
    <xf numFmtId="2" fontId="75" fillId="0" borderId="22" xfId="82" applyNumberFormat="1" applyFont="1" applyBorder="1" applyAlignment="1">
      <alignment horizontal="center" vertical="center"/>
    </xf>
    <xf numFmtId="0" fontId="6" fillId="0" borderId="87" xfId="86" applyBorder="1" applyAlignment="1">
      <alignment vertical="center" wrapText="1"/>
    </xf>
    <xf numFmtId="167" fontId="6" fillId="0" borderId="26" xfId="86" applyNumberFormat="1" applyBorder="1" applyAlignment="1" applyProtection="1">
      <alignment vertical="center" wrapText="1"/>
      <protection locked="0"/>
    </xf>
    <xf numFmtId="0" fontId="45" fillId="0" borderId="13" xfId="86" applyFont="1" applyBorder="1" applyAlignment="1">
      <alignment vertical="center" wrapText="1"/>
    </xf>
    <xf numFmtId="167" fontId="16" fillId="0" borderId="0" xfId="86" applyNumberFormat="1" applyFont="1" applyAlignment="1">
      <alignment vertical="center" wrapText="1"/>
    </xf>
    <xf numFmtId="0" fontId="34" fillId="0" borderId="0" xfId="86" applyFont="1" applyBorder="1" applyAlignment="1">
      <alignment horizontal="center" vertical="center" wrapText="1"/>
    </xf>
    <xf numFmtId="167" fontId="6" fillId="0" borderId="68" xfId="86" applyNumberFormat="1" applyBorder="1" applyAlignment="1" applyProtection="1">
      <alignment vertical="center" wrapText="1"/>
      <protection locked="0"/>
    </xf>
    <xf numFmtId="167" fontId="6" fillId="0" borderId="92" xfId="86" applyNumberFormat="1" applyBorder="1" applyAlignment="1">
      <alignment vertical="center" wrapText="1"/>
    </xf>
    <xf numFmtId="0" fontId="34" fillId="0" borderId="48" xfId="86" applyFont="1" applyBorder="1" applyAlignment="1">
      <alignment horizontal="center" vertical="center" wrapText="1"/>
    </xf>
    <xf numFmtId="167" fontId="6" fillId="0" borderId="48" xfId="86" applyNumberFormat="1" applyBorder="1" applyAlignment="1" applyProtection="1">
      <alignment vertical="center" wrapText="1"/>
      <protection locked="0"/>
    </xf>
    <xf numFmtId="0" fontId="6" fillId="0" borderId="47" xfId="86" applyFont="1" applyBorder="1" applyAlignment="1">
      <alignment vertical="center" wrapText="1"/>
    </xf>
    <xf numFmtId="167" fontId="45" fillId="0" borderId="34" xfId="80" applyNumberFormat="1" applyFont="1" applyBorder="1"/>
    <xf numFmtId="0" fontId="6" fillId="0" borderId="78" xfId="86" applyBorder="1" applyAlignment="1">
      <alignment vertical="center" wrapText="1"/>
    </xf>
    <xf numFmtId="0" fontId="6" fillId="0" borderId="84" xfId="86" applyFont="1" applyBorder="1" applyAlignment="1">
      <alignment vertical="center" wrapText="1"/>
    </xf>
    <xf numFmtId="0" fontId="44" fillId="0" borderId="65" xfId="80" applyFont="1" applyBorder="1"/>
    <xf numFmtId="167" fontId="20" fillId="0" borderId="44" xfId="86" applyNumberFormat="1" applyFont="1" applyBorder="1" applyAlignment="1">
      <alignment vertical="center" wrapText="1"/>
    </xf>
    <xf numFmtId="167" fontId="54" fillId="0" borderId="46" xfId="83" applyNumberFormat="1" applyFont="1" applyBorder="1"/>
    <xf numFmtId="167" fontId="65" fillId="0" borderId="46" xfId="83" applyNumberFormat="1" applyFont="1" applyBorder="1"/>
    <xf numFmtId="167" fontId="54" fillId="0" borderId="79" xfId="83" applyNumberFormat="1" applyFont="1" applyBorder="1"/>
    <xf numFmtId="0" fontId="5" fillId="0" borderId="15" xfId="88" applyFont="1" applyBorder="1" applyAlignment="1">
      <alignment horizontal="justify" vertical="top"/>
    </xf>
    <xf numFmtId="0" fontId="146" fillId="0" borderId="15" xfId="88" applyFont="1" applyBorder="1" applyAlignment="1">
      <alignment vertical="top" wrapText="1"/>
    </xf>
    <xf numFmtId="167" fontId="20" fillId="0" borderId="89" xfId="80" applyNumberFormat="1" applyFont="1" applyBorder="1"/>
    <xf numFmtId="0" fontId="12" fillId="0" borderId="17" xfId="83" applyFont="1" applyBorder="1" applyAlignment="1">
      <alignment horizontal="centerContinuous" vertical="center" wrapText="1"/>
    </xf>
    <xf numFmtId="0" fontId="104" fillId="0" borderId="27" xfId="81" applyFont="1" applyBorder="1" applyAlignment="1">
      <alignment vertical="center" wrapText="1"/>
    </xf>
    <xf numFmtId="0" fontId="34" fillId="0" borderId="18" xfId="81" applyFont="1" applyBorder="1" applyAlignment="1">
      <alignment vertical="center" wrapText="1"/>
    </xf>
    <xf numFmtId="0" fontId="44" fillId="0" borderId="14" xfId="86" applyFont="1" applyBorder="1" applyAlignment="1">
      <alignment vertical="center" wrapText="1"/>
    </xf>
    <xf numFmtId="0" fontId="5" fillId="0" borderId="34" xfId="88" applyFont="1" applyBorder="1" applyAlignment="1">
      <alignment horizontal="justify" vertical="top" wrapText="1"/>
    </xf>
    <xf numFmtId="0" fontId="5" fillId="0" borderId="54" xfId="88" applyFont="1" applyBorder="1" applyAlignment="1">
      <alignment horizontal="justify" vertical="top"/>
    </xf>
    <xf numFmtId="1" fontId="5" fillId="0" borderId="32" xfId="82" applyNumberFormat="1" applyFont="1" applyBorder="1" applyAlignment="1">
      <alignment horizontal="center"/>
    </xf>
    <xf numFmtId="2" fontId="5" fillId="0" borderId="34" xfId="82" applyNumberFormat="1" applyFont="1" applyBorder="1" applyAlignment="1">
      <alignment horizontal="center"/>
    </xf>
    <xf numFmtId="0" fontId="34" fillId="0" borderId="0" xfId="81" applyFont="1" applyBorder="1" applyAlignment="1">
      <alignment vertical="center" wrapText="1"/>
    </xf>
    <xf numFmtId="0" fontId="14" fillId="0" borderId="15" xfId="88" applyFont="1" applyBorder="1" applyAlignment="1">
      <alignment horizontal="left" vertical="center" wrapText="1"/>
    </xf>
    <xf numFmtId="167" fontId="5" fillId="0" borderId="0" xfId="90" applyNumberFormat="1" applyFont="1"/>
    <xf numFmtId="167" fontId="80" fillId="0" borderId="0" xfId="86" applyNumberFormat="1" applyFont="1" applyBorder="1" applyAlignment="1" applyProtection="1">
      <alignment vertical="center" wrapText="1"/>
      <protection locked="0"/>
    </xf>
    <xf numFmtId="167" fontId="22" fillId="0" borderId="0" xfId="86" applyNumberFormat="1" applyFont="1" applyBorder="1" applyAlignment="1" applyProtection="1">
      <alignment vertical="center" wrapText="1"/>
      <protection locked="0"/>
    </xf>
    <xf numFmtId="167" fontId="20" fillId="0" borderId="0" xfId="86" applyNumberFormat="1" applyFont="1" applyBorder="1" applyAlignment="1" applyProtection="1">
      <alignment vertical="center" wrapText="1"/>
      <protection locked="0"/>
    </xf>
    <xf numFmtId="167" fontId="115" fillId="0" borderId="0" xfId="86" applyNumberFormat="1" applyFont="1" applyBorder="1" applyAlignment="1" applyProtection="1">
      <alignment vertical="center" wrapText="1"/>
      <protection locked="0"/>
    </xf>
    <xf numFmtId="167" fontId="17" fillId="0" borderId="0" xfId="86" applyNumberFormat="1" applyFont="1" applyBorder="1" applyAlignment="1">
      <alignment vertical="center" wrapText="1"/>
    </xf>
    <xf numFmtId="0" fontId="142" fillId="0" borderId="81" xfId="86" applyFont="1" applyBorder="1" applyAlignment="1">
      <alignment vertical="center" wrapText="1"/>
    </xf>
    <xf numFmtId="0" fontId="142" fillId="0" borderId="27" xfId="86" applyFont="1" applyBorder="1" applyAlignment="1">
      <alignment vertical="center" wrapText="1"/>
    </xf>
    <xf numFmtId="0" fontId="147" fillId="0" borderId="16" xfId="86" applyFont="1" applyBorder="1" applyAlignment="1" applyProtection="1">
      <alignment vertical="center" wrapText="1"/>
      <protection locked="0"/>
    </xf>
    <xf numFmtId="0" fontId="20" fillId="0" borderId="81" xfId="86" applyFont="1" applyBorder="1" applyAlignment="1">
      <alignment vertical="center" wrapText="1"/>
    </xf>
    <xf numFmtId="167" fontId="23" fillId="0" borderId="77" xfId="86" applyNumberFormat="1" applyFont="1" applyBorder="1" applyAlignment="1">
      <alignment vertical="center" wrapText="1"/>
    </xf>
    <xf numFmtId="167" fontId="22" fillId="0" borderId="54" xfId="86" applyNumberFormat="1" applyFont="1" applyBorder="1" applyAlignment="1" applyProtection="1">
      <alignment vertical="center" wrapText="1"/>
      <protection locked="0"/>
    </xf>
    <xf numFmtId="167" fontId="22" fillId="0" borderId="34" xfId="86" applyNumberFormat="1" applyFont="1" applyBorder="1" applyAlignment="1" applyProtection="1">
      <alignment vertical="center" wrapText="1"/>
      <protection locked="0"/>
    </xf>
    <xf numFmtId="167" fontId="20" fillId="0" borderId="43" xfId="86" applyNumberFormat="1" applyFont="1" applyBorder="1" applyAlignment="1" applyProtection="1">
      <alignment vertical="center" wrapText="1"/>
      <protection locked="0"/>
    </xf>
    <xf numFmtId="167" fontId="21" fillId="0" borderId="43" xfId="86" applyNumberFormat="1" applyFont="1" applyBorder="1" applyAlignment="1" applyProtection="1">
      <alignment vertical="center" wrapText="1"/>
      <protection locked="0"/>
    </xf>
    <xf numFmtId="167" fontId="29" fillId="0" borderId="71" xfId="86" applyNumberFormat="1" applyFont="1" applyBorder="1" applyAlignment="1">
      <alignment vertical="center" wrapText="1"/>
    </xf>
    <xf numFmtId="167" fontId="12" fillId="0" borderId="82" xfId="86" applyNumberFormat="1" applyFont="1" applyBorder="1" applyAlignment="1" applyProtection="1">
      <alignment vertical="center" wrapText="1"/>
      <protection locked="0"/>
    </xf>
    <xf numFmtId="167" fontId="12" fillId="0" borderId="51" xfId="86" applyNumberFormat="1" applyFont="1" applyBorder="1" applyAlignment="1" applyProtection="1">
      <alignment horizontal="right" vertical="center" wrapText="1"/>
    </xf>
    <xf numFmtId="167" fontId="13" fillId="0" borderId="53" xfId="86" applyNumberFormat="1" applyFont="1" applyBorder="1" applyAlignment="1">
      <alignment vertical="center" wrapText="1"/>
    </xf>
    <xf numFmtId="167" fontId="12" fillId="0" borderId="70" xfId="86" applyNumberFormat="1" applyFont="1" applyBorder="1" applyAlignment="1" applyProtection="1">
      <alignment horizontal="right" vertical="center" wrapText="1"/>
    </xf>
    <xf numFmtId="167" fontId="20" fillId="0" borderId="81" xfId="86" applyNumberFormat="1" applyFont="1" applyBorder="1" applyAlignment="1">
      <alignment vertical="center" wrapText="1"/>
    </xf>
    <xf numFmtId="167" fontId="27" fillId="0" borderId="65" xfId="86" applyNumberFormat="1" applyFont="1" applyBorder="1" applyAlignment="1">
      <alignment vertical="center" wrapText="1"/>
    </xf>
    <xf numFmtId="167" fontId="20" fillId="0" borderId="59" xfId="54" applyNumberFormat="1" applyFont="1" applyBorder="1"/>
    <xf numFmtId="0" fontId="149" fillId="0" borderId="20" xfId="86" applyFont="1" applyBorder="1" applyAlignment="1">
      <alignment vertical="center" wrapText="1"/>
    </xf>
    <xf numFmtId="3" fontId="148" fillId="0" borderId="34" xfId="0" applyNumberFormat="1" applyFont="1" applyBorder="1"/>
    <xf numFmtId="167" fontId="6" fillId="0" borderId="71" xfId="86" applyNumberFormat="1" applyBorder="1" applyAlignment="1">
      <alignment vertical="center" wrapText="1"/>
    </xf>
    <xf numFmtId="167" fontId="22" fillId="0" borderId="64" xfId="86" applyNumberFormat="1" applyFont="1" applyBorder="1" applyAlignment="1" applyProtection="1">
      <alignment vertical="center" wrapText="1"/>
      <protection locked="0"/>
    </xf>
    <xf numFmtId="167" fontId="23" fillId="0" borderId="59" xfId="86" applyNumberFormat="1" applyFont="1" applyBorder="1" applyAlignment="1">
      <alignment vertical="center" wrapText="1"/>
    </xf>
    <xf numFmtId="167" fontId="6" fillId="0" borderId="84" xfId="86" applyNumberFormat="1" applyBorder="1" applyAlignment="1">
      <alignment vertical="center" wrapText="1"/>
    </xf>
    <xf numFmtId="0" fontId="17" fillId="0" borderId="34" xfId="86" applyFont="1" applyBorder="1" applyAlignment="1">
      <alignment horizontal="center" vertical="center" wrapText="1"/>
    </xf>
    <xf numFmtId="167" fontId="80" fillId="0" borderId="74" xfId="86" applyNumberFormat="1" applyFont="1" applyBorder="1" applyAlignment="1" applyProtection="1">
      <alignment vertical="center" wrapText="1"/>
      <protection locked="0"/>
    </xf>
    <xf numFmtId="167" fontId="22" fillId="0" borderId="55" xfId="86" applyNumberFormat="1" applyFont="1" applyBorder="1" applyAlignment="1" applyProtection="1">
      <alignment vertical="center" wrapText="1"/>
      <protection locked="0"/>
    </xf>
    <xf numFmtId="167" fontId="80" fillId="0" borderId="82" xfId="86" applyNumberFormat="1" applyFont="1" applyBorder="1" applyAlignment="1" applyProtection="1">
      <alignment vertical="center" wrapText="1"/>
      <protection locked="0"/>
    </xf>
    <xf numFmtId="167" fontId="22" fillId="0" borderId="23" xfId="86" applyNumberFormat="1" applyFont="1" applyBorder="1" applyAlignment="1" applyProtection="1">
      <alignment vertical="center" wrapText="1"/>
      <protection locked="0"/>
    </xf>
    <xf numFmtId="167" fontId="22" fillId="0" borderId="61" xfId="86" applyNumberFormat="1" applyFont="1" applyBorder="1" applyAlignment="1">
      <alignment vertical="center" wrapText="1"/>
    </xf>
    <xf numFmtId="0" fontId="20" fillId="0" borderId="65" xfId="84" applyFont="1" applyBorder="1"/>
    <xf numFmtId="0" fontId="143" fillId="0" borderId="65" xfId="86" applyFont="1" applyBorder="1" applyAlignment="1">
      <alignment vertical="center" wrapText="1"/>
    </xf>
    <xf numFmtId="167" fontId="44" fillId="0" borderId="65" xfId="86" applyNumberFormat="1" applyFont="1" applyBorder="1" applyAlignment="1">
      <alignment vertical="center" wrapText="1"/>
    </xf>
    <xf numFmtId="167" fontId="23" fillId="0" borderId="22" xfId="86" applyNumberFormat="1" applyFont="1" applyBorder="1" applyAlignment="1">
      <alignment horizontal="center" vertical="center" wrapText="1"/>
    </xf>
    <xf numFmtId="0" fontId="6" fillId="0" borderId="35" xfId="86" applyBorder="1" applyAlignment="1">
      <alignment horizontal="right" vertical="center" wrapText="1"/>
    </xf>
    <xf numFmtId="0" fontId="22" fillId="0" borderId="34" xfId="86" applyFont="1" applyBorder="1" applyAlignment="1">
      <alignment vertical="center" wrapText="1"/>
    </xf>
    <xf numFmtId="167" fontId="6" fillId="0" borderId="0" xfId="86" applyNumberFormat="1" applyFont="1" applyBorder="1" applyAlignment="1">
      <alignment vertical="center" wrapText="1"/>
    </xf>
    <xf numFmtId="9" fontId="22" fillId="0" borderId="34" xfId="99" applyFont="1" applyBorder="1"/>
    <xf numFmtId="164" fontId="6" fillId="0" borderId="30" xfId="99" applyNumberFormat="1" applyFont="1" applyBorder="1" applyAlignment="1">
      <alignment vertical="center" wrapText="1"/>
    </xf>
    <xf numFmtId="166" fontId="21" fillId="0" borderId="18" xfId="55" applyNumberFormat="1" applyFont="1" applyBorder="1"/>
    <xf numFmtId="166" fontId="21" fillId="0" borderId="18" xfId="55" applyNumberFormat="1" applyFont="1" applyBorder="1" applyAlignment="1">
      <alignment horizontal="center"/>
    </xf>
    <xf numFmtId="166" fontId="21" fillId="0" borderId="16" xfId="55" applyNumberFormat="1" applyFont="1" applyBorder="1"/>
    <xf numFmtId="9" fontId="34" fillId="0" borderId="0" xfId="81" applyNumberFormat="1" applyFont="1"/>
    <xf numFmtId="9" fontId="5" fillId="0" borderId="0" xfId="81" applyNumberFormat="1"/>
    <xf numFmtId="167" fontId="21" fillId="0" borderId="44" xfId="86" applyNumberFormat="1" applyFont="1" applyBorder="1" applyAlignment="1" applyProtection="1">
      <alignment horizontal="center" vertical="center" wrapText="1"/>
      <protection locked="0"/>
    </xf>
    <xf numFmtId="2" fontId="113" fillId="0" borderId="31" xfId="82" applyNumberFormat="1" applyFont="1" applyBorder="1" applyAlignment="1">
      <alignment horizontal="center"/>
    </xf>
    <xf numFmtId="1" fontId="12" fillId="0" borderId="35" xfId="82" applyNumberFormat="1" applyFont="1" applyBorder="1" applyAlignment="1">
      <alignment horizontal="center"/>
    </xf>
    <xf numFmtId="2" fontId="12" fillId="0" borderId="60" xfId="82" applyNumberFormat="1" applyFont="1" applyFill="1" applyBorder="1" applyAlignment="1">
      <alignment horizontal="center"/>
    </xf>
    <xf numFmtId="0" fontId="7" fillId="0" borderId="16" xfId="87" applyFont="1" applyBorder="1" applyAlignment="1">
      <alignment vertical="center" wrapText="1"/>
    </xf>
    <xf numFmtId="0" fontId="150" fillId="0" borderId="16" xfId="87" applyFont="1" applyBorder="1" applyAlignment="1">
      <alignment vertical="center" wrapText="1"/>
    </xf>
    <xf numFmtId="0" fontId="146" fillId="0" borderId="16" xfId="87" applyFont="1" applyBorder="1" applyAlignment="1">
      <alignment vertical="center" wrapText="1"/>
    </xf>
    <xf numFmtId="0" fontId="9" fillId="0" borderId="0" xfId="87" applyFont="1" applyFill="1" applyBorder="1" applyAlignment="1">
      <alignment horizontal="justify" vertical="top" wrapText="1"/>
    </xf>
    <xf numFmtId="0" fontId="13" fillId="0" borderId="0" xfId="87" applyFont="1" applyFill="1" applyBorder="1" applyAlignment="1">
      <alignment horizontal="right" vertical="top" wrapText="1"/>
    </xf>
    <xf numFmtId="0" fontId="5" fillId="0" borderId="88" xfId="87" applyFont="1" applyBorder="1" applyAlignment="1">
      <alignment vertical="center" wrapText="1"/>
    </xf>
    <xf numFmtId="0" fontId="5" fillId="0" borderId="0" xfId="87" applyFont="1" applyBorder="1" applyAlignment="1">
      <alignment vertical="center" wrapText="1"/>
    </xf>
    <xf numFmtId="0" fontId="5" fillId="0" borderId="0" xfId="87" applyFont="1" applyBorder="1" applyAlignment="1">
      <alignment horizontal="center"/>
    </xf>
    <xf numFmtId="0" fontId="7" fillId="0" borderId="0" xfId="87" applyFont="1" applyBorder="1"/>
    <xf numFmtId="0" fontId="5" fillId="0" borderId="0" xfId="87" applyBorder="1"/>
    <xf numFmtId="0" fontId="8" fillId="0" borderId="0" xfId="88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51" xfId="86" applyNumberFormat="1" applyFont="1" applyBorder="1" applyAlignment="1">
      <alignment horizontal="center" vertical="center" wrapText="1"/>
    </xf>
    <xf numFmtId="0" fontId="6" fillId="0" borderId="0" xfId="86" applyNumberFormat="1" applyFont="1" applyBorder="1" applyAlignment="1">
      <alignment horizontal="center" vertical="center" wrapText="1"/>
    </xf>
    <xf numFmtId="0" fontId="52" fillId="0" borderId="0" xfId="90" applyFont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99" fillId="0" borderId="0" xfId="92" applyFont="1" applyAlignment="1">
      <alignment horizontal="center"/>
    </xf>
    <xf numFmtId="0" fontId="99" fillId="0" borderId="0" xfId="92" applyFont="1" applyAlignment="1">
      <alignment horizontal="center" vertical="center" wrapText="1"/>
    </xf>
    <xf numFmtId="0" fontId="1" fillId="0" borderId="0" xfId="92" applyAlignment="1">
      <alignment horizontal="left" vertical="center" wrapText="1"/>
    </xf>
    <xf numFmtId="0" fontId="1" fillId="0" borderId="0" xfId="92" applyAlignment="1">
      <alignment horizontal="center"/>
    </xf>
    <xf numFmtId="0" fontId="100" fillId="0" borderId="0" xfId="92" applyFont="1" applyAlignment="1">
      <alignment horizontal="left" vertical="center" wrapText="1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vertical="center"/>
    </xf>
    <xf numFmtId="0" fontId="11" fillId="0" borderId="0" xfId="91" applyFont="1" applyAlignment="1">
      <alignment horizontal="center"/>
    </xf>
    <xf numFmtId="0" fontId="5" fillId="0" borderId="16" xfId="9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87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5" fillId="0" borderId="15" xfId="87" applyFont="1" applyBorder="1" applyAlignment="1">
      <alignment horizontal="center" vertical="center" wrapText="1"/>
    </xf>
    <xf numFmtId="0" fontId="5" fillId="0" borderId="59" xfId="87" applyFont="1" applyBorder="1" applyAlignment="1">
      <alignment horizontal="center" vertical="center" wrapText="1"/>
    </xf>
    <xf numFmtId="0" fontId="5" fillId="0" borderId="65" xfId="87" applyFont="1" applyBorder="1" applyAlignment="1">
      <alignment horizontal="center" vertical="center" wrapText="1"/>
    </xf>
    <xf numFmtId="0" fontId="75" fillId="0" borderId="0" xfId="87" applyFont="1" applyAlignment="1">
      <alignment horizontal="center"/>
    </xf>
    <xf numFmtId="0" fontId="29" fillId="0" borderId="0" xfId="81" applyFont="1" applyBorder="1" applyAlignment="1">
      <alignment horizontal="center"/>
    </xf>
    <xf numFmtId="0" fontId="29" fillId="0" borderId="55" xfId="81" applyFont="1" applyBorder="1" applyAlignment="1">
      <alignment horizontal="center" vertical="center" wrapText="1"/>
    </xf>
    <xf numFmtId="0" fontId="36" fillId="0" borderId="83" xfId="79" applyBorder="1" applyAlignment="1">
      <alignment horizontal="center" vertical="center" wrapText="1"/>
    </xf>
    <xf numFmtId="0" fontId="36" fillId="0" borderId="80" xfId="79" applyBorder="1" applyAlignment="1">
      <alignment horizontal="center" vertical="center" wrapText="1"/>
    </xf>
    <xf numFmtId="0" fontId="75" fillId="0" borderId="0" xfId="82" applyFont="1" applyAlignment="1">
      <alignment horizontal="center"/>
    </xf>
    <xf numFmtId="0" fontId="75" fillId="0" borderId="56" xfId="82" applyFont="1" applyBorder="1" applyAlignment="1">
      <alignment horizontal="center" vertical="center"/>
    </xf>
    <xf numFmtId="0" fontId="75" fillId="0" borderId="72" xfId="82" applyFont="1" applyBorder="1" applyAlignment="1">
      <alignment horizontal="center" vertical="center"/>
    </xf>
    <xf numFmtId="0" fontId="5" fillId="0" borderId="19" xfId="82" applyFont="1" applyBorder="1" applyAlignment="1">
      <alignment horizontal="center" vertical="center"/>
    </xf>
    <xf numFmtId="0" fontId="5" fillId="0" borderId="20" xfId="82" applyFont="1" applyBorder="1" applyAlignment="1">
      <alignment horizontal="center" vertical="center"/>
    </xf>
    <xf numFmtId="0" fontId="5" fillId="0" borderId="21" xfId="82" applyFont="1" applyBorder="1" applyAlignment="1">
      <alignment horizontal="center" vertical="center"/>
    </xf>
    <xf numFmtId="0" fontId="5" fillId="0" borderId="71" xfId="82" applyFont="1" applyBorder="1" applyAlignment="1">
      <alignment horizontal="center" vertical="center"/>
    </xf>
    <xf numFmtId="0" fontId="5" fillId="0" borderId="53" xfId="82" applyFont="1" applyBorder="1" applyAlignment="1">
      <alignment horizontal="center" vertical="center"/>
    </xf>
    <xf numFmtId="0" fontId="9" fillId="0" borderId="23" xfId="82" applyFont="1" applyBorder="1" applyAlignment="1">
      <alignment horizontal="center" vertical="center"/>
    </xf>
    <xf numFmtId="0" fontId="9" fillId="0" borderId="71" xfId="82" applyFont="1" applyBorder="1" applyAlignment="1">
      <alignment horizontal="center" vertical="center"/>
    </xf>
    <xf numFmtId="0" fontId="9" fillId="0" borderId="53" xfId="82" applyFont="1" applyBorder="1" applyAlignment="1">
      <alignment horizontal="center" vertical="center"/>
    </xf>
    <xf numFmtId="2" fontId="13" fillId="0" borderId="56" xfId="82" applyNumberFormat="1" applyFont="1" applyBorder="1" applyAlignment="1">
      <alignment horizontal="center" vertical="center" wrapText="1"/>
    </xf>
    <xf numFmtId="2" fontId="13" fillId="0" borderId="72" xfId="82" applyNumberFormat="1" applyFont="1" applyBorder="1" applyAlignment="1">
      <alignment horizontal="center" vertical="center" wrapText="1"/>
    </xf>
    <xf numFmtId="2" fontId="13" fillId="0" borderId="24" xfId="82" applyNumberFormat="1" applyFont="1" applyBorder="1" applyAlignment="1">
      <alignment horizontal="center" vertical="center" wrapText="1"/>
    </xf>
    <xf numFmtId="2" fontId="13" fillId="0" borderId="43" xfId="82" applyNumberFormat="1" applyFont="1" applyBorder="1" applyAlignment="1">
      <alignment horizontal="center" vertical="center" wrapText="1"/>
    </xf>
    <xf numFmtId="0" fontId="11" fillId="0" borderId="24" xfId="82" applyFont="1" applyBorder="1" applyAlignment="1">
      <alignment horizontal="center" vertical="center" wrapText="1"/>
    </xf>
    <xf numFmtId="0" fontId="11" fillId="0" borderId="43" xfId="82" applyFont="1" applyBorder="1" applyAlignment="1">
      <alignment horizontal="center" vertical="center" wrapText="1"/>
    </xf>
  </cellXfs>
  <cellStyles count="10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Figyelmeztetés" xfId="56" builtinId="11" customBuiltin="1"/>
    <cellStyle name="Good" xfId="57"/>
    <cellStyle name="Heading 1" xfId="58"/>
    <cellStyle name="Heading 2" xfId="59"/>
    <cellStyle name="Heading 3" xfId="60"/>
    <cellStyle name="Heading 4" xfId="61"/>
    <cellStyle name="Hiperhivatkozás" xfId="62"/>
    <cellStyle name="Hivatkozott cella" xfId="63" builtinId="24" customBuiltin="1"/>
    <cellStyle name="Input" xfId="64"/>
    <cellStyle name="Jegyzet" xfId="65" builtinId="10" customBuiltin="1"/>
    <cellStyle name="Jelölőszín (1)" xfId="66" builtinId="29" customBuiltin="1"/>
    <cellStyle name="Jelölőszín (2)" xfId="67" builtinId="33" customBuiltin="1"/>
    <cellStyle name="Jelölőszín (3)" xfId="68" builtinId="37" customBuiltin="1"/>
    <cellStyle name="Jelölőszín (4)" xfId="69" builtinId="41" customBuiltin="1"/>
    <cellStyle name="Jelölőszín (5)" xfId="70" builtinId="45" customBuiltin="1"/>
    <cellStyle name="Jelölőszín (6)" xfId="71" builtinId="49" customBuiltin="1"/>
    <cellStyle name="Jó" xfId="72" builtinId="26" customBuiltin="1"/>
    <cellStyle name="Kimenet" xfId="73" builtinId="21" customBuiltin="1"/>
    <cellStyle name="Linked Cell" xfId="74"/>
    <cellStyle name="Magyarázó szöveg" xfId="75" builtinId="53" customBuiltin="1"/>
    <cellStyle name="Már látott hiperhivatkozás" xfId="76"/>
    <cellStyle name="Neutral" xfId="77"/>
    <cellStyle name="Normál" xfId="0" builtinId="0"/>
    <cellStyle name="Normál 2" xfId="78"/>
    <cellStyle name="Normál 3" xfId="79"/>
    <cellStyle name="Normál_2010költsv" xfId="80"/>
    <cellStyle name="Normál_96BESZ" xfId="81"/>
    <cellStyle name="Normál_Illetmény2003" xfId="82"/>
    <cellStyle name="Normál_INTKIA" xfId="83"/>
    <cellStyle name="Normál_Konc2006" xfId="84"/>
    <cellStyle name="Normál_Ktségv.táblák 2012-2" xfId="85"/>
    <cellStyle name="Normál_KVIREND" xfId="86"/>
    <cellStyle name="Normál_LETESIT" xfId="87"/>
    <cellStyle name="Normál_MERL197" xfId="88"/>
    <cellStyle name="Normál_Munka1" xfId="89"/>
    <cellStyle name="Normál_Munka2" xfId="90"/>
    <cellStyle name="Normál_Munka34" xfId="91"/>
    <cellStyle name="Normál_Munka6" xfId="92"/>
    <cellStyle name="Note" xfId="93"/>
    <cellStyle name="Output" xfId="94"/>
    <cellStyle name="Összesen" xfId="95" builtinId="25" customBuiltin="1"/>
    <cellStyle name="Rossz" xfId="96" builtinId="27" customBuiltin="1"/>
    <cellStyle name="Semleges" xfId="97" builtinId="28" customBuiltin="1"/>
    <cellStyle name="Számítás" xfId="98" builtinId="22" customBuiltin="1"/>
    <cellStyle name="Százalék" xfId="99" builtinId="5"/>
    <cellStyle name="Százalék 2" xfId="100"/>
    <cellStyle name="Title" xfId="101"/>
    <cellStyle name="Total" xfId="102"/>
    <cellStyle name="Warning Text" xfId="1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externalLink" Target="externalLinks/externalLink4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7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3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2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ok/KA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2/2001besz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HIV"/>
      <sheetName val="EP10"/>
      <sheetName val="PAR1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O30" sqref="O30"/>
    </sheetView>
  </sheetViews>
  <sheetFormatPr defaultColWidth="9.109375" defaultRowHeight="13.2"/>
  <cols>
    <col min="1" max="1" width="49.88671875" style="2" customWidth="1"/>
    <col min="2" max="2" width="7.5546875" style="2" customWidth="1"/>
    <col min="3" max="3" width="14.109375" style="2" customWidth="1"/>
    <col min="4" max="4" width="12.5546875" style="2" hidden="1" customWidth="1"/>
    <col min="5" max="5" width="10.33203125" style="2" hidden="1" customWidth="1"/>
    <col min="6" max="6" width="10.44140625" style="2" customWidth="1"/>
    <col min="7" max="7" width="9.44140625" style="2" customWidth="1"/>
    <col min="8" max="8" width="11.33203125" style="2" customWidth="1"/>
    <col min="9" max="9" width="12.6640625" style="2" hidden="1" customWidth="1"/>
    <col min="10" max="10" width="13.109375" style="2" hidden="1" customWidth="1"/>
    <col min="11" max="11" width="9.6640625" style="2" hidden="1" customWidth="1"/>
    <col min="12" max="16384" width="9.109375" style="2"/>
  </cols>
  <sheetData>
    <row r="1" spans="1:11">
      <c r="A1" s="1" t="s">
        <v>652</v>
      </c>
      <c r="C1" s="3"/>
      <c r="E1" s="3"/>
    </row>
    <row r="2" spans="1:11" ht="30" customHeight="1">
      <c r="A2" s="2002" t="s">
        <v>868</v>
      </c>
      <c r="B2" s="2003"/>
      <c r="C2" s="2003"/>
      <c r="D2" s="1104"/>
      <c r="E2" s="1104"/>
      <c r="F2" s="1104"/>
      <c r="G2" s="1104"/>
      <c r="H2" s="1104"/>
      <c r="I2" s="1104"/>
      <c r="J2" s="1104"/>
    </row>
    <row r="3" spans="1:11" hidden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>
      <c r="A4" s="4"/>
      <c r="B4" s="4"/>
      <c r="C4" s="4"/>
      <c r="D4" s="4"/>
      <c r="E4" s="4"/>
      <c r="F4" s="5" t="s">
        <v>653</v>
      </c>
      <c r="G4" s="4"/>
      <c r="H4" s="4"/>
      <c r="I4" s="5"/>
      <c r="J4" s="5" t="s">
        <v>653</v>
      </c>
    </row>
    <row r="5" spans="1:11" ht="35.25" customHeight="1">
      <c r="A5" s="6" t="s">
        <v>741</v>
      </c>
      <c r="B5" s="7" t="s">
        <v>742</v>
      </c>
      <c r="C5" s="8" t="s">
        <v>869</v>
      </c>
      <c r="D5" s="9" t="s">
        <v>61</v>
      </c>
      <c r="E5" s="10" t="s">
        <v>743</v>
      </c>
      <c r="F5" s="9" t="s">
        <v>61</v>
      </c>
      <c r="G5" s="9" t="s">
        <v>744</v>
      </c>
      <c r="H5" s="9" t="s">
        <v>745</v>
      </c>
      <c r="I5" s="8" t="s">
        <v>288</v>
      </c>
      <c r="J5" s="9" t="s">
        <v>722</v>
      </c>
      <c r="K5" s="9" t="s">
        <v>881</v>
      </c>
    </row>
    <row r="6" spans="1:11" ht="18.75" customHeight="1">
      <c r="A6" s="11" t="s">
        <v>746</v>
      </c>
      <c r="B6" s="12"/>
      <c r="C6" s="13"/>
      <c r="D6" s="13"/>
      <c r="E6" s="13"/>
      <c r="F6" s="13"/>
      <c r="G6" s="13"/>
      <c r="H6" s="13"/>
      <c r="I6" s="13"/>
      <c r="J6" s="13"/>
      <c r="K6" s="13"/>
    </row>
    <row r="7" spans="1:11" ht="29.25" customHeight="1">
      <c r="A7" s="14" t="s">
        <v>898</v>
      </c>
      <c r="B7" s="15">
        <v>1</v>
      </c>
      <c r="C7" s="16">
        <v>502051</v>
      </c>
      <c r="D7" s="16">
        <v>554442</v>
      </c>
      <c r="E7" s="16">
        <v>778</v>
      </c>
      <c r="F7" s="16">
        <f t="shared" ref="F7:F18" si="0">SUM(D7:E7)</f>
        <v>555220</v>
      </c>
      <c r="G7" s="16">
        <v>539398</v>
      </c>
      <c r="H7" s="17">
        <f>G7/F7</f>
        <v>0.97150318792550705</v>
      </c>
      <c r="I7" s="16">
        <v>513679</v>
      </c>
      <c r="J7" s="16">
        <v>519049</v>
      </c>
      <c r="K7" s="16">
        <v>527049</v>
      </c>
    </row>
    <row r="8" spans="1:11" ht="21" customHeight="1">
      <c r="A8" s="18" t="s">
        <v>896</v>
      </c>
      <c r="B8" s="15">
        <v>2</v>
      </c>
      <c r="C8" s="16">
        <v>774200</v>
      </c>
      <c r="D8" s="16">
        <v>774000</v>
      </c>
      <c r="E8" s="16"/>
      <c r="F8" s="16">
        <f t="shared" si="0"/>
        <v>774000</v>
      </c>
      <c r="G8" s="16">
        <v>828026</v>
      </c>
      <c r="H8" s="17">
        <f t="shared" ref="H8:H70" si="1">G8/F8</f>
        <v>1.0698010335917312</v>
      </c>
      <c r="I8" s="16">
        <v>774200</v>
      </c>
      <c r="J8" s="16">
        <v>774200</v>
      </c>
      <c r="K8" s="16">
        <v>774200</v>
      </c>
    </row>
    <row r="9" spans="1:11" ht="24.75" customHeight="1">
      <c r="A9" s="18" t="s">
        <v>899</v>
      </c>
      <c r="B9" s="15">
        <v>3</v>
      </c>
      <c r="C9" s="16">
        <v>874354</v>
      </c>
      <c r="D9" s="16">
        <v>985083</v>
      </c>
      <c r="E9" s="16">
        <v>7980</v>
      </c>
      <c r="F9" s="16">
        <f t="shared" si="0"/>
        <v>993063</v>
      </c>
      <c r="G9" s="16">
        <v>993063</v>
      </c>
      <c r="H9" s="17">
        <f t="shared" si="1"/>
        <v>1</v>
      </c>
      <c r="I9" s="16">
        <v>890300</v>
      </c>
      <c r="J9" s="16">
        <v>903200</v>
      </c>
      <c r="K9" s="16">
        <v>906200</v>
      </c>
    </row>
    <row r="10" spans="1:11" ht="24.75" customHeight="1">
      <c r="A10" s="18" t="s">
        <v>893</v>
      </c>
      <c r="B10" s="15">
        <v>4</v>
      </c>
      <c r="C10" s="16"/>
      <c r="D10" s="16">
        <v>87</v>
      </c>
      <c r="E10" s="16"/>
      <c r="F10" s="16">
        <f t="shared" si="0"/>
        <v>87</v>
      </c>
      <c r="G10" s="16">
        <v>79</v>
      </c>
      <c r="H10" s="17">
        <f t="shared" si="1"/>
        <v>0.90804597701149425</v>
      </c>
      <c r="I10" s="16">
        <v>2000</v>
      </c>
      <c r="J10" s="16">
        <v>2000</v>
      </c>
      <c r="K10" s="16">
        <v>3000</v>
      </c>
    </row>
    <row r="11" spans="1:11" ht="24.75" customHeight="1">
      <c r="A11" s="1926" t="s">
        <v>891</v>
      </c>
      <c r="B11" s="15">
        <v>5</v>
      </c>
      <c r="C11" s="16">
        <v>172033</v>
      </c>
      <c r="D11" s="16">
        <v>360310</v>
      </c>
      <c r="E11" s="16">
        <v>40315</v>
      </c>
      <c r="F11" s="16">
        <f t="shared" si="0"/>
        <v>400625</v>
      </c>
      <c r="G11" s="16">
        <v>341166</v>
      </c>
      <c r="H11" s="17">
        <f t="shared" si="1"/>
        <v>0.85158439937597508</v>
      </c>
      <c r="I11" s="16">
        <v>116000</v>
      </c>
      <c r="J11" s="16">
        <v>114000</v>
      </c>
      <c r="K11" s="16">
        <v>118000</v>
      </c>
    </row>
    <row r="12" spans="1:11" ht="25.5" customHeight="1">
      <c r="A12" s="1926" t="s">
        <v>900</v>
      </c>
      <c r="B12" s="15">
        <v>6</v>
      </c>
      <c r="C12" s="16">
        <v>46872</v>
      </c>
      <c r="D12" s="16">
        <v>46872</v>
      </c>
      <c r="E12" s="16">
        <v>695</v>
      </c>
      <c r="F12" s="16">
        <f t="shared" si="0"/>
        <v>47567</v>
      </c>
      <c r="G12" s="16">
        <v>47567</v>
      </c>
      <c r="H12" s="17">
        <f t="shared" si="1"/>
        <v>1</v>
      </c>
      <c r="I12" s="16">
        <v>48200</v>
      </c>
      <c r="J12" s="16">
        <v>48300</v>
      </c>
      <c r="K12" s="16">
        <v>49300</v>
      </c>
    </row>
    <row r="13" spans="1:11" ht="18" customHeight="1">
      <c r="A13" s="19" t="s">
        <v>748</v>
      </c>
      <c r="B13" s="15">
        <v>7</v>
      </c>
      <c r="C13" s="16"/>
      <c r="D13" s="16">
        <v>0</v>
      </c>
      <c r="E13" s="20"/>
      <c r="F13" s="16">
        <f t="shared" si="0"/>
        <v>0</v>
      </c>
      <c r="G13" s="16"/>
      <c r="H13" s="17"/>
      <c r="I13" s="16"/>
      <c r="J13" s="16"/>
      <c r="K13" s="16"/>
    </row>
    <row r="14" spans="1:11" ht="18" customHeight="1">
      <c r="A14" s="18" t="s">
        <v>749</v>
      </c>
      <c r="B14" s="15">
        <v>8</v>
      </c>
      <c r="C14" s="16">
        <v>8000</v>
      </c>
      <c r="D14" s="16">
        <v>19870</v>
      </c>
      <c r="E14" s="16"/>
      <c r="F14" s="16">
        <f t="shared" si="0"/>
        <v>19870</v>
      </c>
      <c r="G14" s="16">
        <v>18639</v>
      </c>
      <c r="H14" s="17">
        <f t="shared" si="1"/>
        <v>0.93804730749874177</v>
      </c>
      <c r="I14" s="16"/>
      <c r="J14" s="16"/>
      <c r="K14" s="16"/>
    </row>
    <row r="15" spans="1:11" ht="18" customHeight="1">
      <c r="A15" s="18" t="s">
        <v>751</v>
      </c>
      <c r="B15" s="15">
        <v>9</v>
      </c>
      <c r="C15" s="16"/>
      <c r="D15" s="16">
        <v>0</v>
      </c>
      <c r="E15" s="16"/>
      <c r="F15" s="16">
        <f t="shared" si="0"/>
        <v>0</v>
      </c>
      <c r="G15" s="16"/>
      <c r="H15" s="17"/>
      <c r="I15" s="16"/>
      <c r="J15" s="16"/>
      <c r="K15" s="16"/>
    </row>
    <row r="16" spans="1:11" ht="18" customHeight="1">
      <c r="A16" s="18" t="s">
        <v>752</v>
      </c>
      <c r="B16" s="15">
        <v>10</v>
      </c>
      <c r="C16" s="16"/>
      <c r="D16" s="16">
        <v>200000</v>
      </c>
      <c r="E16" s="16"/>
      <c r="F16" s="16">
        <f t="shared" si="0"/>
        <v>200000</v>
      </c>
      <c r="G16" s="16"/>
      <c r="H16" s="17"/>
      <c r="I16" s="16"/>
      <c r="J16" s="16"/>
      <c r="K16" s="16"/>
    </row>
    <row r="17" spans="1:11" ht="18" customHeight="1">
      <c r="A17" s="18" t="s">
        <v>753</v>
      </c>
      <c r="B17" s="15">
        <v>11</v>
      </c>
      <c r="C17" s="16">
        <v>278542</v>
      </c>
      <c r="D17" s="16">
        <v>383354</v>
      </c>
      <c r="E17" s="16">
        <v>-1</v>
      </c>
      <c r="F17" s="16">
        <f t="shared" si="0"/>
        <v>383353</v>
      </c>
      <c r="G17" s="16">
        <v>383353</v>
      </c>
      <c r="H17" s="17">
        <f t="shared" si="1"/>
        <v>1</v>
      </c>
      <c r="I17" s="16">
        <v>276879</v>
      </c>
      <c r="J17" s="16">
        <v>274770</v>
      </c>
      <c r="K17" s="16">
        <v>266770</v>
      </c>
    </row>
    <row r="18" spans="1:11" ht="18" customHeight="1">
      <c r="A18" s="18" t="s">
        <v>673</v>
      </c>
      <c r="B18" s="15">
        <v>12</v>
      </c>
      <c r="C18" s="16"/>
      <c r="D18" s="16">
        <v>0</v>
      </c>
      <c r="E18" s="16"/>
      <c r="F18" s="16">
        <f t="shared" si="0"/>
        <v>0</v>
      </c>
      <c r="G18" s="16"/>
      <c r="H18" s="17"/>
      <c r="I18" s="16"/>
      <c r="J18" s="16"/>
      <c r="K18" s="16"/>
    </row>
    <row r="19" spans="1:11" ht="18" customHeight="1">
      <c r="A19" s="21" t="s">
        <v>754</v>
      </c>
      <c r="B19" s="1215">
        <v>13</v>
      </c>
      <c r="C19" s="22">
        <f>SUM(C7:C18)</f>
        <v>2656052</v>
      </c>
      <c r="D19" s="22">
        <f>SUM(D7:D18)</f>
        <v>3324018</v>
      </c>
      <c r="E19" s="22">
        <f t="shared" ref="E19:J19" si="2">SUM(E7:E18)</f>
        <v>49767</v>
      </c>
      <c r="F19" s="22">
        <f t="shared" si="2"/>
        <v>3373785</v>
      </c>
      <c r="G19" s="22">
        <f t="shared" si="2"/>
        <v>3151291</v>
      </c>
      <c r="H19" s="1639">
        <f t="shared" si="1"/>
        <v>0.93405211061167204</v>
      </c>
      <c r="I19" s="22">
        <f t="shared" si="2"/>
        <v>2621258</v>
      </c>
      <c r="J19" s="22">
        <f t="shared" si="2"/>
        <v>2635519</v>
      </c>
      <c r="K19" s="22">
        <f>SUM(K7:K18)</f>
        <v>2644519</v>
      </c>
    </row>
    <row r="20" spans="1:11" ht="18" customHeight="1">
      <c r="A20" s="18" t="s">
        <v>755</v>
      </c>
      <c r="B20" s="15">
        <v>14</v>
      </c>
      <c r="C20" s="16">
        <v>1106940</v>
      </c>
      <c r="D20" s="16">
        <v>1273033</v>
      </c>
      <c r="E20" s="16">
        <v>506</v>
      </c>
      <c r="F20" s="16">
        <f t="shared" ref="F20:F32" si="3">SUM(D20:E20)</f>
        <v>1273539</v>
      </c>
      <c r="G20" s="16">
        <v>1176873</v>
      </c>
      <c r="H20" s="17">
        <f t="shared" si="1"/>
        <v>0.92409655299130999</v>
      </c>
      <c r="I20" s="16">
        <v>1132111</v>
      </c>
      <c r="J20" s="16">
        <v>1135222</v>
      </c>
      <c r="K20" s="16">
        <v>1137222</v>
      </c>
    </row>
    <row r="21" spans="1:11" ht="18" customHeight="1">
      <c r="A21" s="18" t="s">
        <v>31</v>
      </c>
      <c r="B21" s="15">
        <v>15</v>
      </c>
      <c r="C21" s="16">
        <v>242060</v>
      </c>
      <c r="D21" s="16">
        <v>272218</v>
      </c>
      <c r="E21" s="16">
        <v>25</v>
      </c>
      <c r="F21" s="16">
        <f t="shared" si="3"/>
        <v>272243</v>
      </c>
      <c r="G21" s="16">
        <v>257654</v>
      </c>
      <c r="H21" s="17">
        <f t="shared" si="1"/>
        <v>0.94641184529997102</v>
      </c>
      <c r="I21" s="16">
        <v>249064</v>
      </c>
      <c r="J21" s="16">
        <v>249749</v>
      </c>
      <c r="K21" s="16">
        <v>250749</v>
      </c>
    </row>
    <row r="22" spans="1:11" ht="27" customHeight="1">
      <c r="A22" s="23" t="s">
        <v>757</v>
      </c>
      <c r="B22" s="15">
        <v>16</v>
      </c>
      <c r="C22" s="16">
        <v>919352</v>
      </c>
      <c r="D22" s="16">
        <v>1038593</v>
      </c>
      <c r="E22" s="16">
        <v>5526</v>
      </c>
      <c r="F22" s="16">
        <f t="shared" si="3"/>
        <v>1044119</v>
      </c>
      <c r="G22" s="16">
        <v>767587</v>
      </c>
      <c r="H22" s="17">
        <f t="shared" si="1"/>
        <v>0.73515279388652055</v>
      </c>
      <c r="I22" s="16">
        <v>921201</v>
      </c>
      <c r="J22" s="16">
        <v>922666</v>
      </c>
      <c r="K22" s="16">
        <v>928666</v>
      </c>
    </row>
    <row r="23" spans="1:11" ht="25.5" customHeight="1">
      <c r="A23" s="1927" t="s">
        <v>901</v>
      </c>
      <c r="B23" s="15">
        <v>17</v>
      </c>
      <c r="C23" s="16">
        <v>111420</v>
      </c>
      <c r="D23" s="16">
        <v>140020</v>
      </c>
      <c r="E23" s="16">
        <v>-155</v>
      </c>
      <c r="F23" s="16">
        <f t="shared" si="3"/>
        <v>139865</v>
      </c>
      <c r="G23" s="16">
        <v>136728</v>
      </c>
      <c r="H23" s="17">
        <f t="shared" si="1"/>
        <v>0.97757122939977836</v>
      </c>
      <c r="I23" s="16">
        <v>116650</v>
      </c>
      <c r="J23" s="16">
        <v>116650</v>
      </c>
      <c r="K23" s="16">
        <v>116650</v>
      </c>
    </row>
    <row r="24" spans="1:11" ht="18.75" customHeight="1">
      <c r="A24" s="1927" t="s">
        <v>889</v>
      </c>
      <c r="B24" s="15">
        <v>18</v>
      </c>
      <c r="C24" s="16">
        <v>85777</v>
      </c>
      <c r="D24" s="16">
        <v>136164</v>
      </c>
      <c r="E24" s="16">
        <v>175</v>
      </c>
      <c r="F24" s="16">
        <f t="shared" si="3"/>
        <v>136339</v>
      </c>
      <c r="G24" s="16">
        <v>116547</v>
      </c>
      <c r="H24" s="17">
        <f t="shared" si="1"/>
        <v>0.85483243972744405</v>
      </c>
      <c r="I24" s="16">
        <v>94232</v>
      </c>
      <c r="J24" s="16">
        <v>94232</v>
      </c>
      <c r="K24" s="16">
        <v>94232</v>
      </c>
    </row>
    <row r="25" spans="1:11" ht="18" customHeight="1">
      <c r="A25" s="19" t="s">
        <v>759</v>
      </c>
      <c r="B25" s="15">
        <v>19</v>
      </c>
      <c r="C25" s="16"/>
      <c r="D25" s="16">
        <v>0</v>
      </c>
      <c r="E25" s="20"/>
      <c r="F25" s="16">
        <f t="shared" si="3"/>
        <v>0</v>
      </c>
      <c r="G25" s="16"/>
      <c r="H25" s="17"/>
      <c r="I25" s="16"/>
      <c r="J25" s="16"/>
      <c r="K25" s="16"/>
    </row>
    <row r="26" spans="1:11" ht="18" customHeight="1">
      <c r="A26" s="18" t="s">
        <v>885</v>
      </c>
      <c r="B26" s="15">
        <v>20</v>
      </c>
      <c r="C26" s="16">
        <v>600</v>
      </c>
      <c r="D26" s="16">
        <v>600</v>
      </c>
      <c r="E26" s="16"/>
      <c r="F26" s="16">
        <v>600</v>
      </c>
      <c r="G26" s="16">
        <v>430</v>
      </c>
      <c r="H26" s="17">
        <f t="shared" si="1"/>
        <v>0.71666666666666667</v>
      </c>
      <c r="I26" s="16"/>
      <c r="J26" s="16"/>
      <c r="K26" s="16"/>
    </row>
    <row r="27" spans="1:11" ht="18" customHeight="1">
      <c r="A27" s="19" t="s">
        <v>764</v>
      </c>
      <c r="B27" s="15">
        <v>21</v>
      </c>
      <c r="C27" s="16">
        <v>30615</v>
      </c>
      <c r="D27" s="16">
        <v>50164</v>
      </c>
      <c r="E27" s="16"/>
      <c r="F27" s="16">
        <f t="shared" si="3"/>
        <v>50164</v>
      </c>
      <c r="G27" s="16">
        <v>49163</v>
      </c>
      <c r="H27" s="17">
        <f t="shared" si="1"/>
        <v>0.98004545092097917</v>
      </c>
      <c r="I27" s="16"/>
      <c r="J27" s="16"/>
      <c r="K27" s="16"/>
    </row>
    <row r="28" spans="1:11" ht="18" customHeight="1">
      <c r="A28" s="19" t="s">
        <v>765</v>
      </c>
      <c r="B28" s="15">
        <v>22</v>
      </c>
      <c r="C28" s="16"/>
      <c r="D28" s="16">
        <v>0</v>
      </c>
      <c r="E28" s="16"/>
      <c r="F28" s="16">
        <f t="shared" si="3"/>
        <v>0</v>
      </c>
      <c r="G28" s="16"/>
      <c r="H28" s="17"/>
      <c r="I28" s="16"/>
      <c r="J28" s="16"/>
      <c r="K28" s="16"/>
    </row>
    <row r="29" spans="1:11" ht="18" customHeight="1">
      <c r="A29" s="18" t="s">
        <v>761</v>
      </c>
      <c r="B29" s="15">
        <v>23</v>
      </c>
      <c r="C29" s="16">
        <v>5000</v>
      </c>
      <c r="D29" s="16">
        <v>4000</v>
      </c>
      <c r="E29" s="16"/>
      <c r="F29" s="16">
        <f t="shared" si="3"/>
        <v>4000</v>
      </c>
      <c r="G29" s="16"/>
      <c r="H29" s="17"/>
      <c r="I29" s="16">
        <v>3000</v>
      </c>
      <c r="J29" s="16">
        <v>2000</v>
      </c>
      <c r="K29" s="16">
        <v>2000</v>
      </c>
    </row>
    <row r="30" spans="1:11" ht="18" customHeight="1">
      <c r="A30" s="18" t="s">
        <v>766</v>
      </c>
      <c r="B30" s="15">
        <v>24</v>
      </c>
      <c r="C30" s="16"/>
      <c r="D30" s="16">
        <v>200000</v>
      </c>
      <c r="E30" s="16"/>
      <c r="F30" s="16">
        <f t="shared" si="3"/>
        <v>200000</v>
      </c>
      <c r="G30" s="16">
        <v>200000</v>
      </c>
      <c r="H30" s="17">
        <f t="shared" si="1"/>
        <v>1</v>
      </c>
      <c r="I30" s="16"/>
      <c r="J30" s="16"/>
      <c r="K30" s="16"/>
    </row>
    <row r="31" spans="1:11" ht="18" customHeight="1">
      <c r="A31" s="19" t="s">
        <v>680</v>
      </c>
      <c r="B31" s="15">
        <v>25</v>
      </c>
      <c r="C31" s="16"/>
      <c r="D31" s="16">
        <v>0</v>
      </c>
      <c r="E31" s="20"/>
      <c r="F31" s="16">
        <f t="shared" si="3"/>
        <v>0</v>
      </c>
      <c r="G31" s="16"/>
      <c r="H31" s="17"/>
      <c r="I31" s="16"/>
      <c r="J31" s="16"/>
      <c r="K31" s="16"/>
    </row>
    <row r="32" spans="1:11" ht="18" customHeight="1">
      <c r="A32" s="19" t="s">
        <v>598</v>
      </c>
      <c r="B32" s="15">
        <v>26</v>
      </c>
      <c r="C32" s="16">
        <v>154288</v>
      </c>
      <c r="D32" s="16">
        <v>209226</v>
      </c>
      <c r="E32" s="16">
        <v>43690</v>
      </c>
      <c r="F32" s="16">
        <f t="shared" si="3"/>
        <v>252916</v>
      </c>
      <c r="G32" s="16"/>
      <c r="H32" s="17"/>
      <c r="I32" s="16">
        <v>105000</v>
      </c>
      <c r="J32" s="16">
        <v>115000</v>
      </c>
      <c r="K32" s="16">
        <v>115000</v>
      </c>
    </row>
    <row r="33" spans="1:11" ht="18" customHeight="1">
      <c r="A33" s="21" t="s">
        <v>767</v>
      </c>
      <c r="B33" s="1215">
        <v>27</v>
      </c>
      <c r="C33" s="22">
        <f>SUM(C20:C32)</f>
        <v>2656052</v>
      </c>
      <c r="D33" s="22">
        <f>SUM(D20:D32)</f>
        <v>3324018</v>
      </c>
      <c r="E33" s="22">
        <f>SUM(E20:E32)</f>
        <v>49767</v>
      </c>
      <c r="F33" s="22">
        <f>SUM(F20:F32)</f>
        <v>3373785</v>
      </c>
      <c r="G33" s="22">
        <f>SUM(G20:G32)</f>
        <v>2704982</v>
      </c>
      <c r="H33" s="1639">
        <f t="shared" si="1"/>
        <v>0.80176478347019742</v>
      </c>
      <c r="I33" s="22">
        <f>SUM(I20:I32)</f>
        <v>2621258</v>
      </c>
      <c r="J33" s="22">
        <f>SUM(J20:J32)</f>
        <v>2635519</v>
      </c>
      <c r="K33" s="22">
        <f>SUM(K20:K32)</f>
        <v>2644519</v>
      </c>
    </row>
    <row r="34" spans="1:11" ht="21" customHeight="1">
      <c r="A34" s="24" t="s">
        <v>768</v>
      </c>
      <c r="B34" s="25"/>
      <c r="C34" s="26"/>
      <c r="D34" s="26"/>
      <c r="E34" s="26"/>
      <c r="F34" s="26"/>
      <c r="G34" s="26"/>
      <c r="H34" s="17"/>
      <c r="I34" s="26"/>
      <c r="J34" s="26"/>
      <c r="K34" s="26"/>
    </row>
    <row r="35" spans="1:11" ht="26.25" customHeight="1">
      <c r="A35" s="27" t="s">
        <v>904</v>
      </c>
      <c r="B35" s="15">
        <v>28</v>
      </c>
      <c r="C35" s="16">
        <v>89537</v>
      </c>
      <c r="D35" s="16">
        <v>129176</v>
      </c>
      <c r="E35" s="16">
        <v>29543</v>
      </c>
      <c r="F35" s="16">
        <f t="shared" ref="F35:F47" si="4">SUM(D35:E35)</f>
        <v>158719</v>
      </c>
      <c r="G35" s="16">
        <v>154233</v>
      </c>
      <c r="H35" s="17">
        <f t="shared" si="1"/>
        <v>0.97173621305577784</v>
      </c>
      <c r="I35" s="16">
        <v>10000</v>
      </c>
      <c r="J35" s="16">
        <v>10000</v>
      </c>
      <c r="K35" s="16">
        <v>10000</v>
      </c>
    </row>
    <row r="36" spans="1:11" ht="18" customHeight="1">
      <c r="A36" s="27" t="s">
        <v>8</v>
      </c>
      <c r="B36" s="15">
        <v>29</v>
      </c>
      <c r="C36" s="16">
        <v>49000</v>
      </c>
      <c r="D36" s="16">
        <v>49000</v>
      </c>
      <c r="E36" s="16"/>
      <c r="F36" s="16">
        <f t="shared" si="4"/>
        <v>49000</v>
      </c>
      <c r="G36" s="16">
        <v>50809</v>
      </c>
      <c r="H36" s="17">
        <f t="shared" si="1"/>
        <v>1.0369183673469389</v>
      </c>
      <c r="I36" s="16">
        <v>49000</v>
      </c>
      <c r="J36" s="16">
        <v>49000</v>
      </c>
      <c r="K36" s="16">
        <v>49000</v>
      </c>
    </row>
    <row r="37" spans="1:11" ht="17.25" customHeight="1">
      <c r="A37" s="28" t="s">
        <v>105</v>
      </c>
      <c r="B37" s="15">
        <v>30</v>
      </c>
      <c r="C37" s="16"/>
      <c r="D37" s="16">
        <v>66115</v>
      </c>
      <c r="E37" s="16">
        <v>23291</v>
      </c>
      <c r="F37" s="16">
        <f t="shared" si="4"/>
        <v>89406</v>
      </c>
      <c r="G37" s="16">
        <v>89406</v>
      </c>
      <c r="H37" s="17">
        <f t="shared" si="1"/>
        <v>1</v>
      </c>
      <c r="I37" s="16"/>
      <c r="J37" s="16"/>
      <c r="K37" s="16"/>
    </row>
    <row r="38" spans="1:11" ht="18.75" customHeight="1">
      <c r="A38" s="28" t="s">
        <v>894</v>
      </c>
      <c r="B38" s="15">
        <v>31</v>
      </c>
      <c r="C38" s="16"/>
      <c r="D38" s="16">
        <v>0</v>
      </c>
      <c r="E38" s="16"/>
      <c r="F38" s="16">
        <f t="shared" si="4"/>
        <v>0</v>
      </c>
      <c r="G38" s="16"/>
      <c r="H38" s="17"/>
      <c r="I38" s="16"/>
      <c r="J38" s="16"/>
      <c r="K38" s="16"/>
    </row>
    <row r="39" spans="1:11" ht="27.75" customHeight="1">
      <c r="A39" s="28" t="s">
        <v>892</v>
      </c>
      <c r="B39" s="15">
        <v>32</v>
      </c>
      <c r="C39" s="16">
        <v>191988</v>
      </c>
      <c r="D39" s="16">
        <v>1919367</v>
      </c>
      <c r="E39" s="16">
        <v>1196</v>
      </c>
      <c r="F39" s="16">
        <f t="shared" si="4"/>
        <v>1920563</v>
      </c>
      <c r="G39" s="16">
        <v>1709342</v>
      </c>
      <c r="H39" s="17">
        <f t="shared" si="1"/>
        <v>0.89002131145919194</v>
      </c>
      <c r="I39" s="16">
        <v>47500</v>
      </c>
      <c r="J39" s="16">
        <v>554690</v>
      </c>
      <c r="K39" s="16">
        <v>1254690</v>
      </c>
    </row>
    <row r="40" spans="1:11" ht="18" customHeight="1">
      <c r="A40" s="19" t="s">
        <v>785</v>
      </c>
      <c r="B40" s="15">
        <v>33</v>
      </c>
      <c r="C40" s="29"/>
      <c r="D40" s="29">
        <v>0</v>
      </c>
      <c r="E40" s="30"/>
      <c r="F40" s="16">
        <f t="shared" si="4"/>
        <v>0</v>
      </c>
      <c r="G40" s="16"/>
      <c r="H40" s="17"/>
      <c r="I40" s="16"/>
      <c r="J40" s="16"/>
      <c r="K40" s="16"/>
    </row>
    <row r="41" spans="1:11" ht="18" customHeight="1">
      <c r="A41" s="19" t="s">
        <v>465</v>
      </c>
      <c r="B41" s="15">
        <v>34</v>
      </c>
      <c r="C41" s="16"/>
      <c r="D41" s="16">
        <v>26266</v>
      </c>
      <c r="E41" s="16"/>
      <c r="F41" s="16">
        <f t="shared" si="4"/>
        <v>26266</v>
      </c>
      <c r="G41" s="16">
        <v>19777</v>
      </c>
      <c r="H41" s="17">
        <f t="shared" si="1"/>
        <v>0.75295058250209401</v>
      </c>
      <c r="I41" s="16"/>
      <c r="J41" s="16"/>
      <c r="K41" s="16"/>
    </row>
    <row r="42" spans="1:11" ht="18" customHeight="1">
      <c r="A42" s="27" t="s">
        <v>792</v>
      </c>
      <c r="B42" s="15">
        <v>35</v>
      </c>
      <c r="C42" s="16"/>
      <c r="D42" s="16">
        <v>0</v>
      </c>
      <c r="E42" s="20"/>
      <c r="F42" s="16">
        <f t="shared" si="4"/>
        <v>0</v>
      </c>
      <c r="G42" s="20"/>
      <c r="H42" s="17"/>
      <c r="I42" s="16"/>
      <c r="J42" s="16"/>
      <c r="K42" s="16"/>
    </row>
    <row r="43" spans="1:11" ht="18" customHeight="1">
      <c r="A43" s="27" t="s">
        <v>793</v>
      </c>
      <c r="B43" s="15">
        <v>36</v>
      </c>
      <c r="C43" s="16">
        <v>90134</v>
      </c>
      <c r="D43" s="16">
        <v>91134</v>
      </c>
      <c r="E43" s="16"/>
      <c r="F43" s="16">
        <f t="shared" si="4"/>
        <v>91134</v>
      </c>
      <c r="G43" s="16">
        <v>76268</v>
      </c>
      <c r="H43" s="17">
        <f t="shared" si="1"/>
        <v>0.83687756490442644</v>
      </c>
      <c r="I43" s="16">
        <v>3000</v>
      </c>
      <c r="J43" s="16">
        <v>3000</v>
      </c>
      <c r="K43" s="16">
        <v>3000</v>
      </c>
    </row>
    <row r="44" spans="1:11" ht="18" customHeight="1">
      <c r="A44" s="27" t="s">
        <v>5</v>
      </c>
      <c r="B44" s="15">
        <v>37</v>
      </c>
      <c r="C44" s="16"/>
      <c r="D44" s="16">
        <v>0</v>
      </c>
      <c r="E44" s="16"/>
      <c r="F44" s="16">
        <f t="shared" si="4"/>
        <v>0</v>
      </c>
      <c r="G44" s="20"/>
      <c r="H44" s="17"/>
      <c r="I44" s="16"/>
      <c r="J44" s="16"/>
      <c r="K44" s="16"/>
    </row>
    <row r="45" spans="1:11" ht="18" customHeight="1">
      <c r="A45" s="18" t="s">
        <v>794</v>
      </c>
      <c r="B45" s="15">
        <v>38</v>
      </c>
      <c r="C45" s="16"/>
      <c r="D45" s="16">
        <v>0</v>
      </c>
      <c r="E45" s="20"/>
      <c r="F45" s="16">
        <f t="shared" si="4"/>
        <v>0</v>
      </c>
      <c r="G45" s="20"/>
      <c r="H45" s="17"/>
      <c r="I45" s="16"/>
      <c r="J45" s="16"/>
      <c r="K45" s="16"/>
    </row>
    <row r="46" spans="1:11" ht="18" customHeight="1">
      <c r="A46" s="18" t="s">
        <v>796</v>
      </c>
      <c r="B46" s="15">
        <v>39</v>
      </c>
      <c r="C46" s="16">
        <v>267211</v>
      </c>
      <c r="D46" s="16">
        <v>299930</v>
      </c>
      <c r="E46" s="16"/>
      <c r="F46" s="16">
        <f t="shared" si="4"/>
        <v>299930</v>
      </c>
      <c r="G46" s="16">
        <v>299930</v>
      </c>
      <c r="H46" s="17">
        <f t="shared" si="1"/>
        <v>1</v>
      </c>
      <c r="I46" s="16">
        <v>244000</v>
      </c>
      <c r="J46" s="16">
        <v>231300</v>
      </c>
      <c r="K46" s="16">
        <v>231300</v>
      </c>
    </row>
    <row r="47" spans="1:11" ht="18" customHeight="1">
      <c r="A47" s="19" t="s">
        <v>595</v>
      </c>
      <c r="B47" s="15">
        <v>40</v>
      </c>
      <c r="C47" s="16"/>
      <c r="D47" s="16">
        <v>0</v>
      </c>
      <c r="E47" s="20"/>
      <c r="F47" s="16">
        <f t="shared" si="4"/>
        <v>0</v>
      </c>
      <c r="G47" s="16"/>
      <c r="H47" s="17"/>
      <c r="I47" s="16"/>
      <c r="J47" s="16"/>
      <c r="K47" s="16"/>
    </row>
    <row r="48" spans="1:11" ht="18" customHeight="1">
      <c r="A48" s="21" t="s">
        <v>800</v>
      </c>
      <c r="B48" s="1215">
        <v>41</v>
      </c>
      <c r="C48" s="22">
        <f>SUM(C35:C47)</f>
        <v>687870</v>
      </c>
      <c r="D48" s="22">
        <f>SUM(D35:D47)</f>
        <v>2580988</v>
      </c>
      <c r="E48" s="22">
        <f>SUM(E35:E47)</f>
        <v>54030</v>
      </c>
      <c r="F48" s="22">
        <f>SUM(F35:F47)</f>
        <v>2635018</v>
      </c>
      <c r="G48" s="22">
        <f>SUM(G35:G47)</f>
        <v>2399765</v>
      </c>
      <c r="H48" s="1639">
        <f t="shared" si="1"/>
        <v>0.91072053397737696</v>
      </c>
      <c r="I48" s="22">
        <f>SUM(I35:I47)</f>
        <v>353500</v>
      </c>
      <c r="J48" s="22">
        <f>SUM(J35:J47)</f>
        <v>847990</v>
      </c>
      <c r="K48" s="22">
        <f>SUM(K35:K47)</f>
        <v>1547990</v>
      </c>
    </row>
    <row r="49" spans="1:12" ht="18" customHeight="1">
      <c r="A49" s="18" t="s">
        <v>801</v>
      </c>
      <c r="B49" s="15">
        <v>42</v>
      </c>
      <c r="C49" s="16">
        <v>599868</v>
      </c>
      <c r="D49" s="16">
        <v>2438051</v>
      </c>
      <c r="E49" s="16">
        <v>-280862</v>
      </c>
      <c r="F49" s="16">
        <f t="shared" ref="F49:F61" si="5">SUM(D49:E49)</f>
        <v>2157189</v>
      </c>
      <c r="G49" s="16">
        <v>410102</v>
      </c>
      <c r="H49" s="17">
        <f t="shared" si="1"/>
        <v>0.19010944335429117</v>
      </c>
      <c r="I49" s="16">
        <v>245200</v>
      </c>
      <c r="J49" s="16">
        <v>736990</v>
      </c>
      <c r="K49" s="16">
        <v>1436990</v>
      </c>
    </row>
    <row r="50" spans="1:12" ht="18" customHeight="1">
      <c r="A50" s="18" t="s">
        <v>802</v>
      </c>
      <c r="B50" s="15">
        <v>43</v>
      </c>
      <c r="C50" s="16">
        <v>52737</v>
      </c>
      <c r="D50" s="16">
        <v>92539</v>
      </c>
      <c r="E50" s="16">
        <v>334892</v>
      </c>
      <c r="F50" s="16">
        <f t="shared" si="5"/>
        <v>427431</v>
      </c>
      <c r="G50" s="16">
        <v>94125</v>
      </c>
      <c r="H50" s="17">
        <f t="shared" si="1"/>
        <v>0.22021098142156278</v>
      </c>
      <c r="I50" s="16">
        <v>92300</v>
      </c>
      <c r="J50" s="16">
        <v>95000</v>
      </c>
      <c r="K50" s="16">
        <v>95000</v>
      </c>
    </row>
    <row r="51" spans="1:12" ht="24.75" customHeight="1">
      <c r="A51" s="1650" t="s">
        <v>581</v>
      </c>
      <c r="B51" s="15">
        <v>44</v>
      </c>
      <c r="C51" s="16"/>
      <c r="D51" s="16">
        <v>21133</v>
      </c>
      <c r="E51" s="16"/>
      <c r="F51" s="16">
        <f t="shared" si="5"/>
        <v>21133</v>
      </c>
      <c r="G51" s="16">
        <v>20783</v>
      </c>
      <c r="H51" s="17">
        <f t="shared" si="1"/>
        <v>0.98343822457767471</v>
      </c>
      <c r="I51" s="16"/>
      <c r="J51" s="16"/>
      <c r="K51" s="16"/>
    </row>
    <row r="52" spans="1:12" ht="25.5" customHeight="1">
      <c r="A52" s="28" t="s">
        <v>902</v>
      </c>
      <c r="B52" s="15">
        <v>45</v>
      </c>
      <c r="C52" s="16">
        <v>21265</v>
      </c>
      <c r="D52" s="16">
        <v>12765</v>
      </c>
      <c r="E52" s="16"/>
      <c r="F52" s="16">
        <f t="shared" si="5"/>
        <v>12765</v>
      </c>
      <c r="G52" s="16">
        <v>4146</v>
      </c>
      <c r="H52" s="17">
        <f t="shared" si="1"/>
        <v>0.32479435957696828</v>
      </c>
      <c r="I52" s="16">
        <v>8000</v>
      </c>
      <c r="J52" s="16">
        <v>8000</v>
      </c>
      <c r="K52" s="16">
        <v>8000</v>
      </c>
    </row>
    <row r="53" spans="1:12" ht="15.75" customHeight="1">
      <c r="A53" s="1938" t="s">
        <v>903</v>
      </c>
      <c r="B53" s="15">
        <v>46</v>
      </c>
      <c r="C53" s="16"/>
      <c r="D53" s="16">
        <v>0</v>
      </c>
      <c r="E53" s="16"/>
      <c r="F53" s="16">
        <f t="shared" si="5"/>
        <v>0</v>
      </c>
      <c r="G53" s="16"/>
      <c r="H53" s="17"/>
      <c r="I53" s="16"/>
      <c r="J53" s="16"/>
      <c r="K53" s="16"/>
    </row>
    <row r="54" spans="1:12" ht="18" customHeight="1">
      <c r="A54" s="19" t="s">
        <v>803</v>
      </c>
      <c r="B54" s="15">
        <v>47</v>
      </c>
      <c r="C54" s="16"/>
      <c r="D54" s="16">
        <v>0</v>
      </c>
      <c r="E54" s="20"/>
      <c r="F54" s="16">
        <f t="shared" si="5"/>
        <v>0</v>
      </c>
      <c r="G54" s="30"/>
      <c r="H54" s="17"/>
      <c r="I54" s="16"/>
      <c r="J54" s="16"/>
      <c r="K54" s="16"/>
    </row>
    <row r="55" spans="1:12" ht="18" customHeight="1">
      <c r="A55" s="18" t="s">
        <v>804</v>
      </c>
      <c r="B55" s="15">
        <v>48</v>
      </c>
      <c r="C55" s="16">
        <v>14000</v>
      </c>
      <c r="D55" s="16">
        <v>16500</v>
      </c>
      <c r="E55" s="16"/>
      <c r="F55" s="16">
        <f t="shared" si="5"/>
        <v>16500</v>
      </c>
      <c r="G55" s="16">
        <v>6600</v>
      </c>
      <c r="H55" s="17">
        <f t="shared" si="1"/>
        <v>0.4</v>
      </c>
      <c r="I55" s="16">
        <v>8000</v>
      </c>
      <c r="J55" s="16">
        <v>8000</v>
      </c>
      <c r="K55" s="16">
        <v>8000</v>
      </c>
    </row>
    <row r="56" spans="1:12" ht="18" customHeight="1">
      <c r="A56" s="18" t="s">
        <v>6</v>
      </c>
      <c r="B56" s="15">
        <v>49</v>
      </c>
      <c r="C56" s="16"/>
      <c r="D56" s="16">
        <v>0</v>
      </c>
      <c r="E56" s="16"/>
      <c r="F56" s="16">
        <f t="shared" si="5"/>
        <v>0</v>
      </c>
      <c r="G56" s="16"/>
      <c r="H56" s="17"/>
      <c r="I56" s="16"/>
      <c r="J56" s="16"/>
      <c r="K56" s="16"/>
    </row>
    <row r="57" spans="1:12" ht="18" customHeight="1">
      <c r="A57" s="19" t="s">
        <v>582</v>
      </c>
      <c r="B57" s="15">
        <v>50</v>
      </c>
      <c r="C57" s="16"/>
      <c r="D57" s="16">
        <v>0</v>
      </c>
      <c r="E57" s="16"/>
      <c r="F57" s="16">
        <f t="shared" si="5"/>
        <v>0</v>
      </c>
      <c r="G57" s="16"/>
      <c r="H57" s="17"/>
      <c r="I57" s="16"/>
      <c r="J57" s="16"/>
      <c r="K57" s="16"/>
    </row>
    <row r="58" spans="1:12" ht="18" customHeight="1">
      <c r="A58" s="18" t="s">
        <v>807</v>
      </c>
      <c r="B58" s="15">
        <v>51</v>
      </c>
      <c r="C58" s="16"/>
      <c r="D58" s="16">
        <v>0</v>
      </c>
      <c r="E58" s="20"/>
      <c r="F58" s="16">
        <f t="shared" si="5"/>
        <v>0</v>
      </c>
      <c r="G58" s="20"/>
      <c r="H58" s="17"/>
      <c r="I58" s="16"/>
      <c r="J58" s="16"/>
      <c r="K58" s="16"/>
    </row>
    <row r="59" spans="1:12" ht="18" customHeight="1">
      <c r="A59" s="18" t="s">
        <v>681</v>
      </c>
      <c r="B59" s="15">
        <v>52</v>
      </c>
      <c r="C59" s="16"/>
      <c r="D59" s="16">
        <v>0</v>
      </c>
      <c r="E59" s="20"/>
      <c r="F59" s="16">
        <f t="shared" si="5"/>
        <v>0</v>
      </c>
      <c r="G59" s="20"/>
      <c r="H59" s="17"/>
      <c r="I59" s="16"/>
      <c r="J59" s="16"/>
      <c r="K59" s="16"/>
    </row>
    <row r="60" spans="1:12" ht="18" customHeight="1">
      <c r="A60" s="31" t="s">
        <v>808</v>
      </c>
      <c r="B60" s="15">
        <v>53</v>
      </c>
      <c r="C60" s="16"/>
      <c r="D60" s="16">
        <v>0</v>
      </c>
      <c r="E60" s="20"/>
      <c r="F60" s="16">
        <f t="shared" si="5"/>
        <v>0</v>
      </c>
      <c r="G60" s="20"/>
      <c r="H60" s="17"/>
      <c r="I60" s="16"/>
      <c r="J60" s="16"/>
      <c r="K60" s="16"/>
    </row>
    <row r="61" spans="1:12" ht="18" customHeight="1">
      <c r="A61" s="21" t="s">
        <v>809</v>
      </c>
      <c r="B61" s="1215">
        <v>54</v>
      </c>
      <c r="C61" s="22">
        <f>SUM(C49:C60)</f>
        <v>687870</v>
      </c>
      <c r="D61" s="22">
        <f>SUM(D49:D60)</f>
        <v>2580988</v>
      </c>
      <c r="E61" s="22">
        <f>SUM(E49:E60)</f>
        <v>54030</v>
      </c>
      <c r="F61" s="22">
        <f t="shared" si="5"/>
        <v>2635018</v>
      </c>
      <c r="G61" s="22">
        <f>SUM(G49:G60)</f>
        <v>535756</v>
      </c>
      <c r="H61" s="1639">
        <f t="shared" si="1"/>
        <v>0.20332157123784353</v>
      </c>
      <c r="I61" s="22">
        <f>SUM(I49:I60)</f>
        <v>353500</v>
      </c>
      <c r="J61" s="22">
        <f>SUM(J49:J60)</f>
        <v>847990</v>
      </c>
      <c r="K61" s="22">
        <f>SUM(K49:K60)</f>
        <v>1547990</v>
      </c>
      <c r="L61" s="955"/>
    </row>
    <row r="62" spans="1:12" ht="18" customHeight="1">
      <c r="A62" s="21" t="s">
        <v>810</v>
      </c>
      <c r="B62" s="1215">
        <v>55</v>
      </c>
      <c r="C62" s="22">
        <f>C19+C48</f>
        <v>3343922</v>
      </c>
      <c r="D62" s="22">
        <f>D19+D48</f>
        <v>5905006</v>
      </c>
      <c r="E62" s="22">
        <f>E19+E48</f>
        <v>103797</v>
      </c>
      <c r="F62" s="22">
        <f>F19+F48</f>
        <v>6008803</v>
      </c>
      <c r="G62" s="22">
        <f>G19+G48</f>
        <v>5551056</v>
      </c>
      <c r="H62" s="1639">
        <f t="shared" si="1"/>
        <v>0.92382060120792775</v>
      </c>
      <c r="I62" s="22">
        <f>I19+I48</f>
        <v>2974758</v>
      </c>
      <c r="J62" s="22">
        <f>J19+J48</f>
        <v>3483509</v>
      </c>
      <c r="K62" s="22">
        <f>K19+K48</f>
        <v>4192509</v>
      </c>
    </row>
    <row r="63" spans="1:12" ht="18" customHeight="1">
      <c r="A63" s="32" t="s">
        <v>811</v>
      </c>
      <c r="B63" s="1215">
        <v>56</v>
      </c>
      <c r="C63" s="33">
        <f>C33+C61</f>
        <v>3343922</v>
      </c>
      <c r="D63" s="22">
        <f>D33+D61</f>
        <v>5905006</v>
      </c>
      <c r="E63" s="22">
        <f>E33+E61</f>
        <v>103797</v>
      </c>
      <c r="F63" s="22">
        <f>F33+F61</f>
        <v>6008803</v>
      </c>
      <c r="G63" s="22">
        <f>G33+G61</f>
        <v>3240738</v>
      </c>
      <c r="H63" s="1639">
        <f t="shared" si="1"/>
        <v>0.53933171049208972</v>
      </c>
      <c r="I63" s="22">
        <f>I33+I61</f>
        <v>2974758</v>
      </c>
      <c r="J63" s="22">
        <f>J33+J61</f>
        <v>3483509</v>
      </c>
      <c r="K63" s="22">
        <f>K33+K61</f>
        <v>4192509</v>
      </c>
    </row>
    <row r="64" spans="1:12" ht="18" customHeight="1">
      <c r="A64" s="34" t="s">
        <v>812</v>
      </c>
      <c r="B64" s="15">
        <v>57</v>
      </c>
      <c r="C64" s="16">
        <f t="shared" ref="C64:J64" si="6">C19-C15-C16-C17-C18</f>
        <v>2377510</v>
      </c>
      <c r="D64" s="16">
        <f t="shared" si="6"/>
        <v>2740664</v>
      </c>
      <c r="E64" s="16">
        <f t="shared" si="6"/>
        <v>49768</v>
      </c>
      <c r="F64" s="16">
        <f t="shared" si="6"/>
        <v>2790432</v>
      </c>
      <c r="G64" s="16">
        <f t="shared" si="6"/>
        <v>2767938</v>
      </c>
      <c r="H64" s="1639">
        <f t="shared" si="1"/>
        <v>0.99193888258162177</v>
      </c>
      <c r="I64" s="16">
        <f t="shared" si="6"/>
        <v>2344379</v>
      </c>
      <c r="J64" s="16">
        <f t="shared" si="6"/>
        <v>2360749</v>
      </c>
      <c r="K64" s="16">
        <f>K19-K15-K16-K17-K18</f>
        <v>2377749</v>
      </c>
    </row>
    <row r="65" spans="1:11" ht="18" customHeight="1">
      <c r="A65" s="34" t="s">
        <v>813</v>
      </c>
      <c r="B65" s="15">
        <v>58</v>
      </c>
      <c r="C65" s="35">
        <f>C33-C28-C30-C31</f>
        <v>2656052</v>
      </c>
      <c r="D65" s="35">
        <f>D33-D28-D30-D31</f>
        <v>3124018</v>
      </c>
      <c r="E65" s="35">
        <f>E33-E28-E30-E31</f>
        <v>49767</v>
      </c>
      <c r="F65" s="35">
        <f>F33-F28-F30-F31</f>
        <v>3173785</v>
      </c>
      <c r="G65" s="35">
        <f>G33-G28-G30-G31</f>
        <v>2504982</v>
      </c>
      <c r="H65" s="17">
        <f t="shared" si="1"/>
        <v>0.78927274531828717</v>
      </c>
      <c r="I65" s="35">
        <f>I33-I28-I30-I31</f>
        <v>2621258</v>
      </c>
      <c r="J65" s="35">
        <f>J33-J28-J30-J31</f>
        <v>2635519</v>
      </c>
      <c r="K65" s="35">
        <f>K33-K28-K30-K31</f>
        <v>2644519</v>
      </c>
    </row>
    <row r="66" spans="1:11" ht="18" customHeight="1">
      <c r="A66" s="36" t="s">
        <v>814</v>
      </c>
      <c r="B66" s="1215">
        <v>59</v>
      </c>
      <c r="C66" s="33">
        <f t="shared" ref="C66:J66" si="7">C64-C65</f>
        <v>-278542</v>
      </c>
      <c r="D66" s="33">
        <f t="shared" si="7"/>
        <v>-383354</v>
      </c>
      <c r="E66" s="37">
        <f t="shared" si="7"/>
        <v>1</v>
      </c>
      <c r="F66" s="33">
        <f t="shared" si="7"/>
        <v>-383353</v>
      </c>
      <c r="G66" s="37">
        <f t="shared" si="7"/>
        <v>262956</v>
      </c>
      <c r="H66" s="1639">
        <f t="shared" si="1"/>
        <v>-0.68593698236351353</v>
      </c>
      <c r="I66" s="22">
        <f t="shared" si="7"/>
        <v>-276879</v>
      </c>
      <c r="J66" s="22">
        <f t="shared" si="7"/>
        <v>-274770</v>
      </c>
      <c r="K66" s="22">
        <f>K64-K65</f>
        <v>-266770</v>
      </c>
    </row>
    <row r="67" spans="1:11" ht="18" customHeight="1">
      <c r="A67" s="34" t="s">
        <v>815</v>
      </c>
      <c r="B67" s="15">
        <v>60</v>
      </c>
      <c r="C67" s="35">
        <f>C48-C44-C45-C46-C47</f>
        <v>420659</v>
      </c>
      <c r="D67" s="35">
        <f t="shared" ref="D67:J67" si="8">D48-D44-D45-D46-D47</f>
        <v>2281058</v>
      </c>
      <c r="E67" s="35">
        <f t="shared" si="8"/>
        <v>54030</v>
      </c>
      <c r="F67" s="35">
        <f t="shared" si="8"/>
        <v>2335088</v>
      </c>
      <c r="G67" s="35">
        <f t="shared" si="8"/>
        <v>2099835</v>
      </c>
      <c r="H67" s="17">
        <f t="shared" si="1"/>
        <v>0.89925304742262391</v>
      </c>
      <c r="I67" s="35">
        <f t="shared" si="8"/>
        <v>109500</v>
      </c>
      <c r="J67" s="35">
        <f t="shared" si="8"/>
        <v>616690</v>
      </c>
      <c r="K67" s="35">
        <f>K48-K44-K45-K46-K47</f>
        <v>1316690</v>
      </c>
    </row>
    <row r="68" spans="1:11" ht="18" customHeight="1">
      <c r="A68" s="34" t="s">
        <v>816</v>
      </c>
      <c r="B68" s="15">
        <v>61</v>
      </c>
      <c r="C68" s="35">
        <f>C61-C56-C58-C59</f>
        <v>687870</v>
      </c>
      <c r="D68" s="35">
        <f t="shared" ref="D68:J68" si="9">D61-D56-D58-D59</f>
        <v>2580988</v>
      </c>
      <c r="E68" s="35">
        <f t="shared" si="9"/>
        <v>54030</v>
      </c>
      <c r="F68" s="35">
        <f t="shared" si="9"/>
        <v>2635018</v>
      </c>
      <c r="G68" s="35">
        <f t="shared" si="9"/>
        <v>535756</v>
      </c>
      <c r="H68" s="17">
        <f t="shared" si="1"/>
        <v>0.20332157123784353</v>
      </c>
      <c r="I68" s="35">
        <f t="shared" si="9"/>
        <v>353500</v>
      </c>
      <c r="J68" s="35">
        <f t="shared" si="9"/>
        <v>847990</v>
      </c>
      <c r="K68" s="35">
        <f>K61-K56-K58-K59</f>
        <v>1547990</v>
      </c>
    </row>
    <row r="69" spans="1:11" ht="18" customHeight="1">
      <c r="A69" s="36" t="s">
        <v>817</v>
      </c>
      <c r="B69" s="1215">
        <v>62</v>
      </c>
      <c r="C69" s="38">
        <f t="shared" ref="C69:J69" si="10">C67-C68</f>
        <v>-267211</v>
      </c>
      <c r="D69" s="38">
        <f t="shared" si="10"/>
        <v>-299930</v>
      </c>
      <c r="E69" s="38">
        <f t="shared" si="10"/>
        <v>0</v>
      </c>
      <c r="F69" s="38">
        <f t="shared" si="10"/>
        <v>-299930</v>
      </c>
      <c r="G69" s="38">
        <f t="shared" si="10"/>
        <v>1564079</v>
      </c>
      <c r="H69" s="17">
        <f t="shared" si="1"/>
        <v>-5.214813456473177</v>
      </c>
      <c r="I69" s="38">
        <f t="shared" si="10"/>
        <v>-244000</v>
      </c>
      <c r="J69" s="38">
        <f t="shared" si="10"/>
        <v>-231300</v>
      </c>
      <c r="K69" s="38">
        <f>K67-K68</f>
        <v>-231300</v>
      </c>
    </row>
    <row r="70" spans="1:11" ht="18" customHeight="1">
      <c r="A70" s="36" t="s">
        <v>818</v>
      </c>
      <c r="B70" s="1215">
        <v>63</v>
      </c>
      <c r="C70" s="38">
        <f t="shared" ref="C70:J70" si="11">C66+C69</f>
        <v>-545753</v>
      </c>
      <c r="D70" s="38">
        <f t="shared" si="11"/>
        <v>-683284</v>
      </c>
      <c r="E70" s="38">
        <f t="shared" si="11"/>
        <v>1</v>
      </c>
      <c r="F70" s="38">
        <f t="shared" si="11"/>
        <v>-683283</v>
      </c>
      <c r="G70" s="37">
        <f t="shared" si="11"/>
        <v>1827035</v>
      </c>
      <c r="H70" s="1639">
        <f t="shared" si="1"/>
        <v>-2.6739067121529438</v>
      </c>
      <c r="I70" s="38">
        <f t="shared" si="11"/>
        <v>-520879</v>
      </c>
      <c r="J70" s="38">
        <f t="shared" si="11"/>
        <v>-506070</v>
      </c>
      <c r="K70" s="38">
        <f>K66+K69</f>
        <v>-498070</v>
      </c>
    </row>
    <row r="71" spans="1:11" ht="18" customHeight="1">
      <c r="A71" s="39" t="s">
        <v>753</v>
      </c>
      <c r="B71" s="15">
        <v>64</v>
      </c>
      <c r="C71" s="35">
        <f>C17</f>
        <v>278542</v>
      </c>
      <c r="D71" s="35">
        <f>D17</f>
        <v>383354</v>
      </c>
      <c r="E71" s="35">
        <f>E17</f>
        <v>-1</v>
      </c>
      <c r="F71" s="35">
        <f>F17</f>
        <v>383353</v>
      </c>
      <c r="G71" s="35">
        <f>G17</f>
        <v>383353</v>
      </c>
      <c r="H71" s="17">
        <f>G71/F71</f>
        <v>1</v>
      </c>
      <c r="I71" s="35">
        <f>I17</f>
        <v>276879</v>
      </c>
      <c r="J71" s="35">
        <f>J17</f>
        <v>274770</v>
      </c>
      <c r="K71" s="35">
        <f>K17</f>
        <v>266770</v>
      </c>
    </row>
    <row r="72" spans="1:11" ht="18" customHeight="1">
      <c r="A72" s="39" t="s">
        <v>796</v>
      </c>
      <c r="B72" s="15">
        <v>65</v>
      </c>
      <c r="C72" s="35">
        <f t="shared" ref="C72:J72" si="12">C46</f>
        <v>267211</v>
      </c>
      <c r="D72" s="35">
        <f t="shared" si="12"/>
        <v>299930</v>
      </c>
      <c r="E72" s="35">
        <f t="shared" si="12"/>
        <v>0</v>
      </c>
      <c r="F72" s="35">
        <f t="shared" si="12"/>
        <v>299930</v>
      </c>
      <c r="G72" s="35">
        <f t="shared" si="12"/>
        <v>299930</v>
      </c>
      <c r="H72" s="17">
        <f>G72/F72</f>
        <v>1</v>
      </c>
      <c r="I72" s="35">
        <f t="shared" si="12"/>
        <v>244000</v>
      </c>
      <c r="J72" s="35">
        <f t="shared" si="12"/>
        <v>231300</v>
      </c>
      <c r="K72" s="35">
        <f>K46</f>
        <v>231300</v>
      </c>
    </row>
    <row r="73" spans="1:11" ht="18" customHeight="1">
      <c r="A73" s="36" t="s">
        <v>819</v>
      </c>
      <c r="B73" s="1215">
        <v>66</v>
      </c>
      <c r="C73" s="38">
        <f t="shared" ref="C73:J73" si="13">C71+C72</f>
        <v>545753</v>
      </c>
      <c r="D73" s="38">
        <f t="shared" si="13"/>
        <v>683284</v>
      </c>
      <c r="E73" s="38">
        <f t="shared" si="13"/>
        <v>-1</v>
      </c>
      <c r="F73" s="38">
        <f t="shared" si="13"/>
        <v>683283</v>
      </c>
      <c r="G73" s="38">
        <f t="shared" si="13"/>
        <v>683283</v>
      </c>
      <c r="H73" s="1639">
        <f>G73/F73</f>
        <v>1</v>
      </c>
      <c r="I73" s="38">
        <f t="shared" si="13"/>
        <v>520879</v>
      </c>
      <c r="J73" s="38">
        <f t="shared" si="13"/>
        <v>506070</v>
      </c>
      <c r="K73" s="38">
        <f>K71+K72</f>
        <v>498070</v>
      </c>
    </row>
    <row r="74" spans="1:11" ht="18" customHeight="1">
      <c r="A74" s="39" t="s">
        <v>820</v>
      </c>
      <c r="B74" s="15">
        <v>67</v>
      </c>
      <c r="C74" s="35">
        <f t="shared" ref="C74:J74" si="14">C15+C16</f>
        <v>0</v>
      </c>
      <c r="D74" s="35">
        <f t="shared" si="14"/>
        <v>200000</v>
      </c>
      <c r="E74" s="35">
        <f t="shared" si="14"/>
        <v>0</v>
      </c>
      <c r="F74" s="35">
        <f t="shared" si="14"/>
        <v>200000</v>
      </c>
      <c r="G74" s="35">
        <f t="shared" si="14"/>
        <v>0</v>
      </c>
      <c r="H74" s="35">
        <f t="shared" si="14"/>
        <v>0</v>
      </c>
      <c r="I74" s="35">
        <f t="shared" si="14"/>
        <v>0</v>
      </c>
      <c r="J74" s="35">
        <f t="shared" si="14"/>
        <v>0</v>
      </c>
      <c r="K74" s="35">
        <f>K15+K16</f>
        <v>0</v>
      </c>
    </row>
    <row r="75" spans="1:11" ht="18" customHeight="1">
      <c r="A75" s="39" t="s">
        <v>821</v>
      </c>
      <c r="B75" s="15">
        <v>68</v>
      </c>
      <c r="C75" s="35">
        <f>C28+C30</f>
        <v>0</v>
      </c>
      <c r="D75" s="35">
        <f>D28+D30</f>
        <v>200000</v>
      </c>
      <c r="E75" s="35">
        <f>E28+E30</f>
        <v>0</v>
      </c>
      <c r="F75" s="35">
        <f>F28+F30</f>
        <v>200000</v>
      </c>
      <c r="G75" s="35">
        <f>G28+G30</f>
        <v>200000</v>
      </c>
      <c r="H75" s="17">
        <f>G75/F75</f>
        <v>1</v>
      </c>
      <c r="I75" s="35">
        <f>I28+I30</f>
        <v>0</v>
      </c>
      <c r="J75" s="35">
        <f>J28+J30</f>
        <v>0</v>
      </c>
      <c r="K75" s="35">
        <f>K28+K30</f>
        <v>0</v>
      </c>
    </row>
    <row r="76" spans="1:11" ht="18" customHeight="1">
      <c r="A76" s="36" t="s">
        <v>822</v>
      </c>
      <c r="B76" s="1215">
        <v>69</v>
      </c>
      <c r="C76" s="38">
        <f t="shared" ref="C76:J76" si="15">C74-C75</f>
        <v>0</v>
      </c>
      <c r="D76" s="38">
        <f t="shared" si="15"/>
        <v>0</v>
      </c>
      <c r="E76" s="37">
        <f t="shared" si="15"/>
        <v>0</v>
      </c>
      <c r="F76" s="37">
        <f t="shared" si="15"/>
        <v>0</v>
      </c>
      <c r="G76" s="38">
        <f t="shared" si="15"/>
        <v>-200000</v>
      </c>
      <c r="H76" s="1639"/>
      <c r="I76" s="38">
        <f t="shared" si="15"/>
        <v>0</v>
      </c>
      <c r="J76" s="38">
        <f t="shared" si="15"/>
        <v>0</v>
      </c>
      <c r="K76" s="38">
        <f>K74-K75</f>
        <v>0</v>
      </c>
    </row>
    <row r="77" spans="1:11" ht="18" customHeight="1">
      <c r="A77" s="39" t="s">
        <v>823</v>
      </c>
      <c r="B77" s="15">
        <v>70</v>
      </c>
      <c r="C77" s="35">
        <f t="shared" ref="C77:J77" si="16">C44+C45</f>
        <v>0</v>
      </c>
      <c r="D77" s="35">
        <f t="shared" si="16"/>
        <v>0</v>
      </c>
      <c r="E77" s="35">
        <f t="shared" si="16"/>
        <v>0</v>
      </c>
      <c r="F77" s="35">
        <f t="shared" si="16"/>
        <v>0</v>
      </c>
      <c r="G77" s="35">
        <f t="shared" si="16"/>
        <v>0</v>
      </c>
      <c r="H77" s="17"/>
      <c r="I77" s="35">
        <f t="shared" si="16"/>
        <v>0</v>
      </c>
      <c r="J77" s="35">
        <f t="shared" si="16"/>
        <v>0</v>
      </c>
      <c r="K77" s="35">
        <f>K44+K45</f>
        <v>0</v>
      </c>
    </row>
    <row r="78" spans="1:11" ht="18" customHeight="1">
      <c r="A78" s="39" t="s">
        <v>824</v>
      </c>
      <c r="B78" s="15">
        <v>71</v>
      </c>
      <c r="C78" s="35">
        <f t="shared" ref="C78:J78" si="17">C56+C58</f>
        <v>0</v>
      </c>
      <c r="D78" s="35">
        <f t="shared" si="17"/>
        <v>0</v>
      </c>
      <c r="E78" s="35">
        <f t="shared" si="17"/>
        <v>0</v>
      </c>
      <c r="F78" s="35">
        <f t="shared" si="17"/>
        <v>0</v>
      </c>
      <c r="G78" s="35">
        <f t="shared" si="17"/>
        <v>0</v>
      </c>
      <c r="H78" s="17"/>
      <c r="I78" s="35">
        <f t="shared" si="17"/>
        <v>0</v>
      </c>
      <c r="J78" s="35">
        <f t="shared" si="17"/>
        <v>0</v>
      </c>
      <c r="K78" s="35">
        <f>K56+K58</f>
        <v>0</v>
      </c>
    </row>
    <row r="79" spans="1:11" ht="18" customHeight="1">
      <c r="A79" s="36" t="s">
        <v>826</v>
      </c>
      <c r="B79" s="1215">
        <v>72</v>
      </c>
      <c r="C79" s="38">
        <f t="shared" ref="C79:J79" si="18">C77-C78</f>
        <v>0</v>
      </c>
      <c r="D79" s="38">
        <f t="shared" si="18"/>
        <v>0</v>
      </c>
      <c r="E79" s="38">
        <f t="shared" si="18"/>
        <v>0</v>
      </c>
      <c r="F79" s="38">
        <f t="shared" si="18"/>
        <v>0</v>
      </c>
      <c r="G79" s="38">
        <f t="shared" si="18"/>
        <v>0</v>
      </c>
      <c r="H79" s="1639"/>
      <c r="I79" s="38">
        <f t="shared" si="18"/>
        <v>0</v>
      </c>
      <c r="J79" s="38">
        <f t="shared" si="18"/>
        <v>0</v>
      </c>
      <c r="K79" s="38">
        <f>K77-K78</f>
        <v>0</v>
      </c>
    </row>
    <row r="80" spans="1:11" ht="18" customHeight="1">
      <c r="A80" s="36" t="s">
        <v>827</v>
      </c>
      <c r="B80" s="1215">
        <v>73</v>
      </c>
      <c r="C80" s="38">
        <f t="shared" ref="C80:J80" si="19">C79+C76</f>
        <v>0</v>
      </c>
      <c r="D80" s="38">
        <f t="shared" si="19"/>
        <v>0</v>
      </c>
      <c r="E80" s="38">
        <f t="shared" si="19"/>
        <v>0</v>
      </c>
      <c r="F80" s="38">
        <f t="shared" si="19"/>
        <v>0</v>
      </c>
      <c r="G80" s="38">
        <f t="shared" si="19"/>
        <v>-200000</v>
      </c>
      <c r="H80" s="1639"/>
      <c r="I80" s="38">
        <f t="shared" si="19"/>
        <v>0</v>
      </c>
      <c r="J80" s="38">
        <f t="shared" si="19"/>
        <v>0</v>
      </c>
      <c r="K80" s="38">
        <f>K79+K76</f>
        <v>0</v>
      </c>
    </row>
    <row r="81" spans="1:11" ht="18" customHeight="1">
      <c r="A81" s="1214" t="s">
        <v>673</v>
      </c>
      <c r="B81" s="15">
        <v>74</v>
      </c>
      <c r="C81" s="38"/>
      <c r="D81" s="38"/>
      <c r="E81" s="38"/>
      <c r="F81" s="38"/>
      <c r="G81" s="38"/>
      <c r="H81" s="17"/>
      <c r="I81" s="38"/>
      <c r="J81" s="38"/>
      <c r="K81" s="38"/>
    </row>
    <row r="82" spans="1:11" ht="18" customHeight="1">
      <c r="A82" s="1214" t="s">
        <v>680</v>
      </c>
      <c r="B82" s="15">
        <v>75</v>
      </c>
      <c r="C82" s="38"/>
      <c r="D82" s="38"/>
      <c r="E82" s="38"/>
      <c r="F82" s="38"/>
      <c r="G82" s="38"/>
      <c r="H82" s="17"/>
      <c r="I82" s="38"/>
      <c r="J82" s="38"/>
      <c r="K82" s="38"/>
    </row>
    <row r="83" spans="1:11" ht="18" customHeight="1">
      <c r="A83" s="36" t="s">
        <v>599</v>
      </c>
      <c r="B83" s="1215">
        <v>76</v>
      </c>
      <c r="C83" s="38">
        <f>C81-C82</f>
        <v>0</v>
      </c>
      <c r="D83" s="38">
        <f t="shared" ref="D83:J83" si="20">D81-D82</f>
        <v>0</v>
      </c>
      <c r="E83" s="38">
        <f t="shared" si="20"/>
        <v>0</v>
      </c>
      <c r="F83" s="38">
        <f t="shared" si="20"/>
        <v>0</v>
      </c>
      <c r="G83" s="38">
        <f t="shared" si="20"/>
        <v>0</v>
      </c>
      <c r="H83" s="17"/>
      <c r="I83" s="38">
        <f t="shared" si="20"/>
        <v>0</v>
      </c>
      <c r="J83" s="38">
        <f t="shared" si="20"/>
        <v>0</v>
      </c>
      <c r="K83" s="38">
        <f>K81-K82</f>
        <v>0</v>
      </c>
    </row>
    <row r="84" spans="1:11" ht="18" customHeight="1">
      <c r="A84" s="19" t="s">
        <v>595</v>
      </c>
      <c r="B84" s="15">
        <v>77</v>
      </c>
      <c r="C84" s="38"/>
      <c r="D84" s="38"/>
      <c r="E84" s="38"/>
      <c r="F84" s="38"/>
      <c r="G84" s="38"/>
      <c r="H84" s="17"/>
      <c r="I84" s="38"/>
      <c r="J84" s="38"/>
      <c r="K84" s="38"/>
    </row>
    <row r="85" spans="1:11" ht="18" customHeight="1">
      <c r="A85" s="18" t="s">
        <v>681</v>
      </c>
      <c r="B85" s="15">
        <v>78</v>
      </c>
      <c r="C85" s="38"/>
      <c r="D85" s="38"/>
      <c r="E85" s="38"/>
      <c r="F85" s="38"/>
      <c r="G85" s="38"/>
      <c r="H85" s="17"/>
      <c r="I85" s="38"/>
      <c r="J85" s="38"/>
      <c r="K85" s="38"/>
    </row>
    <row r="86" spans="1:11" ht="18" customHeight="1">
      <c r="A86" s="36" t="s">
        <v>602</v>
      </c>
      <c r="B86" s="1215">
        <v>79</v>
      </c>
      <c r="C86" s="38">
        <f>C84-C85</f>
        <v>0</v>
      </c>
      <c r="D86" s="38">
        <f t="shared" ref="D86:J86" si="21">D84-D85</f>
        <v>0</v>
      </c>
      <c r="E86" s="38">
        <f t="shared" si="21"/>
        <v>0</v>
      </c>
      <c r="F86" s="38">
        <f t="shared" si="21"/>
        <v>0</v>
      </c>
      <c r="G86" s="38">
        <f t="shared" si="21"/>
        <v>0</v>
      </c>
      <c r="H86" s="17"/>
      <c r="I86" s="38">
        <f t="shared" si="21"/>
        <v>0</v>
      </c>
      <c r="J86" s="38">
        <f t="shared" si="21"/>
        <v>0</v>
      </c>
      <c r="K86" s="38">
        <f>K84-K85</f>
        <v>0</v>
      </c>
    </row>
    <row r="87" spans="1:11" ht="18" customHeight="1">
      <c r="A87" s="36" t="s">
        <v>828</v>
      </c>
      <c r="B87" s="1215">
        <v>80</v>
      </c>
      <c r="C87" s="38">
        <f>C73+C80+C83+C86</f>
        <v>545753</v>
      </c>
      <c r="D87" s="38">
        <f t="shared" ref="D87:J87" si="22">D73+D80+D83+D86</f>
        <v>683284</v>
      </c>
      <c r="E87" s="38">
        <f t="shared" si="22"/>
        <v>-1</v>
      </c>
      <c r="F87" s="38">
        <f t="shared" si="22"/>
        <v>683283</v>
      </c>
      <c r="G87" s="38">
        <f t="shared" si="22"/>
        <v>483283</v>
      </c>
      <c r="H87" s="1639">
        <f>G87/F87</f>
        <v>0.70729551298656634</v>
      </c>
      <c r="I87" s="38">
        <f t="shared" si="22"/>
        <v>520879</v>
      </c>
      <c r="J87" s="38">
        <f t="shared" si="22"/>
        <v>506070</v>
      </c>
      <c r="K87" s="38">
        <f>K73+K80+K83+K86</f>
        <v>498070</v>
      </c>
    </row>
  </sheetData>
  <mergeCells count="1">
    <mergeCell ref="A2:C2"/>
  </mergeCells>
  <phoneticPr fontId="0" type="noConversion"/>
  <printOptions horizontalCentered="1"/>
  <pageMargins left="0.39370078740157483" right="0.39370078740157483" top="0.47244094488188981" bottom="0.47244094488188981" header="0" footer="0"/>
  <pageSetup paperSize="9" scale="65" orientation="portrait" verticalDpi="1200" r:id="rId1"/>
  <headerFooter alignWithMargins="0">
    <oddHeader>&amp;R&amp;"MS Sans Serif,Félkövér"&amp;P</oddHeader>
  </headerFooter>
  <rowBreaks count="1" manualBreakCount="1"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opLeftCell="A58" workbookViewId="0">
      <selection activeCell="F10" sqref="F10:G11"/>
    </sheetView>
  </sheetViews>
  <sheetFormatPr defaultColWidth="9.109375" defaultRowHeight="12.6"/>
  <cols>
    <col min="1" max="1" width="10.109375" style="604" customWidth="1"/>
    <col min="2" max="2" width="9.109375" style="604"/>
    <col min="3" max="3" width="60.6640625" style="604" customWidth="1"/>
    <col min="4" max="4" width="13" style="604" hidden="1" customWidth="1"/>
    <col min="5" max="5" width="11.8867187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340</v>
      </c>
      <c r="E2" s="229"/>
      <c r="G2" s="1205" t="s">
        <v>341</v>
      </c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572</v>
      </c>
      <c r="D4" s="1040"/>
      <c r="E4" s="751" t="s">
        <v>149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752" t="s">
        <v>155</v>
      </c>
      <c r="D6" s="681" t="s">
        <v>296</v>
      </c>
      <c r="E6" s="245" t="s">
        <v>866</v>
      </c>
      <c r="F6" s="698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754"/>
      <c r="C7" s="755" t="s">
        <v>157</v>
      </c>
      <c r="D7" s="1150"/>
      <c r="E7" s="269"/>
      <c r="F7" s="65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754"/>
      <c r="C8" s="756" t="s">
        <v>836</v>
      </c>
      <c r="D8" s="1136"/>
      <c r="E8" s="269"/>
      <c r="F8" s="650"/>
      <c r="G8" s="700"/>
      <c r="H8" s="700"/>
      <c r="I8" s="700"/>
      <c r="J8" s="693"/>
      <c r="K8" s="1414"/>
      <c r="L8" s="818"/>
    </row>
    <row r="9" spans="1:12" ht="13.2">
      <c r="A9" s="267"/>
      <c r="B9" s="757">
        <v>1</v>
      </c>
      <c r="C9" s="758" t="s">
        <v>896</v>
      </c>
      <c r="D9" s="701">
        <v>6000</v>
      </c>
      <c r="E9" s="273">
        <v>200</v>
      </c>
      <c r="F9" s="273">
        <v>420</v>
      </c>
      <c r="G9" s="700"/>
      <c r="H9" s="702">
        <f>SUM(F9:G9)</f>
        <v>420</v>
      </c>
      <c r="I9" s="700">
        <v>485</v>
      </c>
      <c r="J9" s="693"/>
      <c r="K9" s="1414"/>
      <c r="L9" s="818"/>
    </row>
    <row r="10" spans="1:12" ht="13.2">
      <c r="A10" s="267"/>
      <c r="B10" s="757">
        <v>2</v>
      </c>
      <c r="C10" s="59" t="s">
        <v>905</v>
      </c>
      <c r="D10" s="59">
        <v>4000</v>
      </c>
      <c r="E10" s="608">
        <v>4800</v>
      </c>
      <c r="F10" s="608">
        <v>5420</v>
      </c>
      <c r="G10" s="702"/>
      <c r="H10" s="702">
        <f>SUM(F10:G10)</f>
        <v>5420</v>
      </c>
      <c r="I10" s="700">
        <v>5452</v>
      </c>
      <c r="J10" s="693"/>
      <c r="K10" s="1414"/>
      <c r="L10" s="818"/>
    </row>
    <row r="11" spans="1:12" ht="13.2">
      <c r="A11" s="267"/>
      <c r="B11" s="757">
        <v>3</v>
      </c>
      <c r="C11" s="758" t="s">
        <v>842</v>
      </c>
      <c r="D11" s="59"/>
      <c r="E11" s="608">
        <v>1296</v>
      </c>
      <c r="F11" s="608">
        <v>2151</v>
      </c>
      <c r="G11" s="702"/>
      <c r="H11" s="702">
        <f>SUM(F11:G11)</f>
        <v>2151</v>
      </c>
      <c r="I11" s="700">
        <v>2210</v>
      </c>
      <c r="J11" s="693"/>
      <c r="K11" s="1414"/>
      <c r="L11" s="818"/>
    </row>
    <row r="12" spans="1:12" ht="13.2">
      <c r="A12" s="267"/>
      <c r="B12" s="757">
        <v>4</v>
      </c>
      <c r="C12" s="758" t="s">
        <v>844</v>
      </c>
      <c r="D12" s="59"/>
      <c r="E12" s="608"/>
      <c r="F12" s="608"/>
      <c r="G12" s="702"/>
      <c r="H12" s="702">
        <f>SUM(F12:G12)</f>
        <v>0</v>
      </c>
      <c r="I12" s="700"/>
      <c r="J12" s="693"/>
      <c r="K12" s="1414"/>
      <c r="L12" s="818"/>
    </row>
    <row r="13" spans="1:12" ht="13.2">
      <c r="A13" s="267"/>
      <c r="B13" s="757">
        <v>5</v>
      </c>
      <c r="C13" s="758" t="s">
        <v>893</v>
      </c>
      <c r="D13" s="59"/>
      <c r="E13" s="608"/>
      <c r="F13" s="608"/>
      <c r="G13" s="702"/>
      <c r="H13" s="702">
        <f>SUM(F13:G13)</f>
        <v>0</v>
      </c>
      <c r="I13" s="700"/>
      <c r="J13" s="693"/>
      <c r="K13" s="1414"/>
      <c r="L13" s="818"/>
    </row>
    <row r="14" spans="1:12" ht="13.2">
      <c r="A14" s="267"/>
      <c r="B14" s="754"/>
      <c r="C14" s="756" t="s">
        <v>848</v>
      </c>
      <c r="D14" s="1156">
        <f t="shared" ref="D14:L14" si="0">SUM(D9:D13)</f>
        <v>10000</v>
      </c>
      <c r="E14" s="608">
        <f t="shared" si="0"/>
        <v>6296</v>
      </c>
      <c r="F14" s="608">
        <f t="shared" si="0"/>
        <v>7991</v>
      </c>
      <c r="G14" s="608">
        <f t="shared" si="0"/>
        <v>0</v>
      </c>
      <c r="H14" s="608">
        <f t="shared" si="0"/>
        <v>7991</v>
      </c>
      <c r="I14" s="608">
        <f t="shared" si="0"/>
        <v>8147</v>
      </c>
      <c r="J14" s="608">
        <f t="shared" si="0"/>
        <v>0</v>
      </c>
      <c r="K14" s="608">
        <f t="shared" si="0"/>
        <v>0</v>
      </c>
      <c r="L14" s="608">
        <f t="shared" si="0"/>
        <v>0</v>
      </c>
    </row>
    <row r="15" spans="1:12" ht="13.8" thickBot="1">
      <c r="A15" s="278"/>
      <c r="B15" s="759">
        <v>7</v>
      </c>
      <c r="C15" s="760" t="s">
        <v>850</v>
      </c>
      <c r="D15" s="1137"/>
      <c r="E15" s="280"/>
      <c r="F15" s="705"/>
      <c r="G15" s="703"/>
      <c r="H15" s="703">
        <f>SUM(F15:G15)</f>
        <v>0</v>
      </c>
      <c r="I15" s="761"/>
      <c r="J15" s="693"/>
      <c r="K15" s="1419"/>
      <c r="L15" s="1212"/>
    </row>
    <row r="16" spans="1:12" ht="13.8" thickBot="1">
      <c r="A16" s="284"/>
      <c r="B16" s="762"/>
      <c r="C16" s="763" t="s">
        <v>158</v>
      </c>
      <c r="D16" s="286">
        <f t="shared" ref="D16:L16" si="1">SUM(D14:D15)</f>
        <v>10000</v>
      </c>
      <c r="E16" s="286">
        <f t="shared" si="1"/>
        <v>6296</v>
      </c>
      <c r="F16" s="286">
        <f t="shared" si="1"/>
        <v>7991</v>
      </c>
      <c r="G16" s="286">
        <f t="shared" si="1"/>
        <v>0</v>
      </c>
      <c r="H16" s="286">
        <f t="shared" si="1"/>
        <v>7991</v>
      </c>
      <c r="I16" s="286">
        <f t="shared" si="1"/>
        <v>8147</v>
      </c>
      <c r="J16" s="286">
        <f t="shared" si="1"/>
        <v>0</v>
      </c>
      <c r="K16" s="286">
        <f t="shared" si="1"/>
        <v>0</v>
      </c>
      <c r="L16" s="286">
        <f t="shared" si="1"/>
        <v>0</v>
      </c>
    </row>
    <row r="17" spans="1:12" ht="13.2">
      <c r="A17" s="290">
        <v>2</v>
      </c>
      <c r="B17" s="765"/>
      <c r="C17" s="766" t="s">
        <v>858</v>
      </c>
      <c r="D17" s="1151"/>
      <c r="E17" s="314"/>
      <c r="F17" s="767"/>
      <c r="G17" s="768"/>
      <c r="H17" s="768">
        <f>SUM(F17:G17)</f>
        <v>0</v>
      </c>
      <c r="I17" s="769"/>
      <c r="J17" s="693"/>
      <c r="K17" s="1420"/>
      <c r="L17" s="822"/>
    </row>
    <row r="18" spans="1:12" ht="13.2">
      <c r="A18" s="267"/>
      <c r="B18" s="754"/>
      <c r="C18" s="770"/>
      <c r="D18" s="59"/>
      <c r="E18" s="608"/>
      <c r="F18" s="608"/>
      <c r="G18" s="702"/>
      <c r="H18" s="702">
        <f>SUM(F18:G18)</f>
        <v>0</v>
      </c>
      <c r="I18" s="700"/>
      <c r="J18" s="693"/>
      <c r="K18" s="1414"/>
      <c r="L18" s="818"/>
    </row>
    <row r="19" spans="1:12" ht="13.2">
      <c r="A19" s="267"/>
      <c r="B19" s="754">
        <v>1</v>
      </c>
      <c r="C19" s="770" t="s">
        <v>904</v>
      </c>
      <c r="D19" s="59"/>
      <c r="E19" s="608"/>
      <c r="F19" s="608"/>
      <c r="G19" s="702"/>
      <c r="H19" s="702">
        <f>SUM(F19:G19)</f>
        <v>0</v>
      </c>
      <c r="I19" s="700"/>
      <c r="J19" s="693"/>
      <c r="K19" s="1414"/>
      <c r="L19" s="818"/>
    </row>
    <row r="20" spans="1:12" ht="13.2">
      <c r="A20" s="267"/>
      <c r="B20" s="754">
        <v>2</v>
      </c>
      <c r="C20" s="770" t="s">
        <v>864</v>
      </c>
      <c r="D20" s="59"/>
      <c r="E20" s="608"/>
      <c r="F20" s="608"/>
      <c r="G20" s="702"/>
      <c r="H20" s="702">
        <f>SUM(F20:G20)</f>
        <v>0</v>
      </c>
      <c r="I20" s="700"/>
      <c r="J20" s="693"/>
      <c r="K20" s="1414"/>
      <c r="L20" s="818"/>
    </row>
    <row r="21" spans="1:12" ht="13.8" thickBot="1">
      <c r="A21" s="278"/>
      <c r="B21" s="759">
        <v>3</v>
      </c>
      <c r="C21" s="760" t="s">
        <v>894</v>
      </c>
      <c r="D21" s="69"/>
      <c r="E21" s="1157"/>
      <c r="F21" s="608"/>
      <c r="G21" s="703"/>
      <c r="H21" s="703">
        <f>SUM(F21:G21)</f>
        <v>0</v>
      </c>
      <c r="I21" s="761"/>
      <c r="J21" s="693"/>
      <c r="K21" s="1419"/>
      <c r="L21" s="1212"/>
    </row>
    <row r="22" spans="1:12" ht="13.8" thickBot="1">
      <c r="A22" s="284"/>
      <c r="B22" s="762"/>
      <c r="C22" s="763" t="s">
        <v>858</v>
      </c>
      <c r="D22" s="286">
        <f t="shared" ref="D22:L22" si="2">SUM(D18:D21)</f>
        <v>0</v>
      </c>
      <c r="E22" s="286">
        <f t="shared" si="2"/>
        <v>0</v>
      </c>
      <c r="F22" s="286">
        <f t="shared" si="2"/>
        <v>0</v>
      </c>
      <c r="G22" s="286">
        <f t="shared" si="2"/>
        <v>0</v>
      </c>
      <c r="H22" s="286">
        <f t="shared" si="2"/>
        <v>0</v>
      </c>
      <c r="I22" s="286">
        <f t="shared" si="2"/>
        <v>0</v>
      </c>
      <c r="J22" s="286">
        <f t="shared" si="2"/>
        <v>0</v>
      </c>
      <c r="K22" s="286">
        <f t="shared" si="2"/>
        <v>0</v>
      </c>
      <c r="L22" s="286">
        <f t="shared" si="2"/>
        <v>0</v>
      </c>
    </row>
    <row r="23" spans="1:12" ht="13.2">
      <c r="A23" s="290">
        <v>3</v>
      </c>
      <c r="B23" s="765"/>
      <c r="C23" s="292" t="s">
        <v>195</v>
      </c>
      <c r="D23" s="1143"/>
      <c r="E23" s="314"/>
      <c r="F23" s="767"/>
      <c r="G23" s="768"/>
      <c r="H23" s="768">
        <f t="shared" ref="H23:H28" si="3">SUM(F23:G23)</f>
        <v>0</v>
      </c>
      <c r="I23" s="769"/>
      <c r="J23" s="693"/>
      <c r="K23" s="1420"/>
      <c r="L23" s="822"/>
    </row>
    <row r="24" spans="1:12" ht="13.2">
      <c r="A24" s="267"/>
      <c r="B24" s="754">
        <v>1</v>
      </c>
      <c r="C24" s="770" t="s">
        <v>265</v>
      </c>
      <c r="D24" s="59">
        <v>397453</v>
      </c>
      <c r="E24" s="608">
        <v>257003</v>
      </c>
      <c r="F24" s="608">
        <v>267403</v>
      </c>
      <c r="G24" s="702">
        <v>705</v>
      </c>
      <c r="H24" s="702">
        <f t="shared" si="3"/>
        <v>268108</v>
      </c>
      <c r="I24" s="700">
        <v>265293</v>
      </c>
      <c r="J24" s="693"/>
      <c r="K24" s="1414"/>
      <c r="L24" s="700">
        <v>49340</v>
      </c>
    </row>
    <row r="25" spans="1:12" ht="13.2">
      <c r="A25" s="267"/>
      <c r="B25" s="754">
        <v>2</v>
      </c>
      <c r="C25" s="770" t="s">
        <v>914</v>
      </c>
      <c r="D25" s="59"/>
      <c r="E25" s="608"/>
      <c r="F25" s="608"/>
      <c r="G25" s="702"/>
      <c r="H25" s="702">
        <f t="shared" si="3"/>
        <v>0</v>
      </c>
      <c r="I25" s="700"/>
      <c r="J25" s="693"/>
      <c r="K25" s="1414"/>
      <c r="L25" s="818"/>
    </row>
    <row r="26" spans="1:12" ht="13.2">
      <c r="A26" s="267"/>
      <c r="B26" s="754">
        <v>3</v>
      </c>
      <c r="C26" s="770" t="s">
        <v>916</v>
      </c>
      <c r="D26" s="59"/>
      <c r="E26" s="608"/>
      <c r="F26" s="608"/>
      <c r="G26" s="702"/>
      <c r="H26" s="702">
        <f t="shared" si="3"/>
        <v>0</v>
      </c>
      <c r="I26" s="700"/>
      <c r="J26" s="693"/>
      <c r="K26" s="1414"/>
      <c r="L26" s="818"/>
    </row>
    <row r="27" spans="1:12" ht="13.2">
      <c r="A27" s="267"/>
      <c r="B27" s="754">
        <v>5</v>
      </c>
      <c r="C27" s="770" t="s">
        <v>891</v>
      </c>
      <c r="D27" s="59">
        <v>13000</v>
      </c>
      <c r="E27" s="608">
        <v>15543</v>
      </c>
      <c r="F27" s="608">
        <v>54977</v>
      </c>
      <c r="G27" s="702"/>
      <c r="H27" s="702">
        <f t="shared" si="3"/>
        <v>54977</v>
      </c>
      <c r="I27" s="700">
        <v>21116</v>
      </c>
      <c r="J27" s="693"/>
      <c r="K27" s="1414"/>
      <c r="L27" s="818"/>
    </row>
    <row r="28" spans="1:12" ht="13.8" thickBot="1">
      <c r="A28" s="278"/>
      <c r="B28" s="759">
        <v>7</v>
      </c>
      <c r="C28" s="760" t="s">
        <v>892</v>
      </c>
      <c r="D28" s="69"/>
      <c r="E28" s="1157"/>
      <c r="F28" s="608"/>
      <c r="G28" s="771"/>
      <c r="H28" s="771">
        <f t="shared" si="3"/>
        <v>0</v>
      </c>
      <c r="I28" s="772"/>
      <c r="J28" s="693"/>
      <c r="K28" s="1419"/>
      <c r="L28" s="1212"/>
    </row>
    <row r="29" spans="1:12" ht="13.8" thickBot="1">
      <c r="A29" s="284"/>
      <c r="B29" s="762"/>
      <c r="C29" s="763" t="s">
        <v>912</v>
      </c>
      <c r="D29" s="286">
        <f t="shared" ref="D29:L29" si="4">SUM(D24:D28)</f>
        <v>410453</v>
      </c>
      <c r="E29" s="286">
        <f t="shared" si="4"/>
        <v>272546</v>
      </c>
      <c r="F29" s="286">
        <f t="shared" si="4"/>
        <v>322380</v>
      </c>
      <c r="G29" s="286">
        <f t="shared" si="4"/>
        <v>705</v>
      </c>
      <c r="H29" s="286">
        <f t="shared" si="4"/>
        <v>323085</v>
      </c>
      <c r="I29" s="286">
        <f t="shared" si="4"/>
        <v>286409</v>
      </c>
      <c r="J29" s="286">
        <f t="shared" si="4"/>
        <v>0</v>
      </c>
      <c r="K29" s="286">
        <f t="shared" si="4"/>
        <v>0</v>
      </c>
      <c r="L29" s="286">
        <f t="shared" si="4"/>
        <v>49340</v>
      </c>
    </row>
    <row r="30" spans="1:12" ht="13.2">
      <c r="A30" s="290">
        <v>4</v>
      </c>
      <c r="B30" s="765"/>
      <c r="C30" s="766" t="s">
        <v>924</v>
      </c>
      <c r="D30" s="1151"/>
      <c r="E30" s="314"/>
      <c r="F30" s="767"/>
      <c r="G30" s="768"/>
      <c r="H30" s="768">
        <f>SUM(F30:G30)</f>
        <v>0</v>
      </c>
      <c r="I30" s="769"/>
      <c r="J30" s="693"/>
      <c r="K30" s="1420"/>
      <c r="L30" s="822"/>
    </row>
    <row r="31" spans="1:12" ht="13.2">
      <c r="A31" s="290"/>
      <c r="B31" s="765">
        <v>1</v>
      </c>
      <c r="C31" s="778" t="s">
        <v>673</v>
      </c>
      <c r="D31" s="1151"/>
      <c r="E31" s="314"/>
      <c r="F31" s="1207"/>
      <c r="G31" s="795"/>
      <c r="H31" s="795"/>
      <c r="I31" s="796"/>
      <c r="J31" s="693"/>
      <c r="K31" s="1414"/>
      <c r="L31" s="818"/>
    </row>
    <row r="32" spans="1:12" ht="13.2">
      <c r="A32" s="290"/>
      <c r="B32" s="765">
        <v>2</v>
      </c>
      <c r="C32" s="778" t="s">
        <v>674</v>
      </c>
      <c r="D32" s="1151"/>
      <c r="E32" s="314"/>
      <c r="F32" s="1207"/>
      <c r="G32" s="795"/>
      <c r="H32" s="795"/>
      <c r="I32" s="796"/>
      <c r="J32" s="693"/>
      <c r="K32" s="1414"/>
      <c r="L32" s="818"/>
    </row>
    <row r="33" spans="1:12" ht="13.2">
      <c r="A33" s="290"/>
      <c r="B33" s="765">
        <v>3</v>
      </c>
      <c r="C33" s="1209" t="s">
        <v>672</v>
      </c>
      <c r="D33" s="1151"/>
      <c r="E33" s="314">
        <f>SUM(E31:E32)</f>
        <v>0</v>
      </c>
      <c r="F33" s="1207"/>
      <c r="G33" s="795"/>
      <c r="H33" s="795"/>
      <c r="I33" s="796"/>
      <c r="J33" s="693"/>
      <c r="K33" s="1414"/>
      <c r="L33" s="818"/>
    </row>
    <row r="34" spans="1:12" ht="13.2">
      <c r="A34" s="267"/>
      <c r="B34" s="754">
        <v>4</v>
      </c>
      <c r="C34" s="770" t="s">
        <v>926</v>
      </c>
      <c r="D34" s="701"/>
      <c r="E34" s="273">
        <v>500</v>
      </c>
      <c r="F34" s="273">
        <v>500</v>
      </c>
      <c r="G34" s="702"/>
      <c r="H34" s="702">
        <f t="shared" ref="H34:H45" si="5">SUM(F34:G34)</f>
        <v>500</v>
      </c>
      <c r="I34" s="700">
        <v>399</v>
      </c>
      <c r="J34" s="693"/>
      <c r="K34" s="1414"/>
      <c r="L34" s="818"/>
    </row>
    <row r="35" spans="1:12" ht="13.2">
      <c r="A35" s="267"/>
      <c r="B35" s="754">
        <v>5</v>
      </c>
      <c r="C35" s="770" t="s">
        <v>326</v>
      </c>
      <c r="D35" s="701"/>
      <c r="E35" s="273"/>
      <c r="F35" s="608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754">
        <v>6</v>
      </c>
      <c r="C36" s="770" t="s">
        <v>162</v>
      </c>
      <c r="D36" s="701"/>
      <c r="E36" s="273"/>
      <c r="F36" s="608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754">
        <v>7</v>
      </c>
      <c r="C37" s="770" t="s">
        <v>163</v>
      </c>
      <c r="D37" s="701"/>
      <c r="E37" s="273"/>
      <c r="F37" s="608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754"/>
      <c r="C38" s="773" t="s">
        <v>164</v>
      </c>
      <c r="D38" s="715"/>
      <c r="E38" s="316">
        <f>SUM(E36:E37)</f>
        <v>0</v>
      </c>
      <c r="F38" s="77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754">
        <v>8</v>
      </c>
      <c r="C39" s="770" t="s">
        <v>930</v>
      </c>
      <c r="D39" s="701"/>
      <c r="E39" s="273"/>
      <c r="F39" s="608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754"/>
      <c r="C40" s="756" t="s">
        <v>932</v>
      </c>
      <c r="D40" s="1136"/>
      <c r="E40" s="273">
        <f>SUM(E38:E39)</f>
        <v>0</v>
      </c>
      <c r="F40" s="608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754">
        <v>9</v>
      </c>
      <c r="C41" s="770" t="s">
        <v>934</v>
      </c>
      <c r="D41" s="701"/>
      <c r="E41" s="273"/>
      <c r="F41" s="608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754"/>
      <c r="C42" s="773" t="s">
        <v>165</v>
      </c>
      <c r="D42" s="715"/>
      <c r="E42" s="316">
        <f>E34+E35+E40+E41</f>
        <v>500</v>
      </c>
      <c r="F42" s="774">
        <f>F34+F35+F40+F41</f>
        <v>500</v>
      </c>
      <c r="G42" s="714">
        <f>G34+G35+G40+G41</f>
        <v>0</v>
      </c>
      <c r="H42" s="714">
        <f t="shared" si="5"/>
        <v>500</v>
      </c>
      <c r="I42" s="775">
        <f>I34+I35+I40+I41</f>
        <v>399</v>
      </c>
      <c r="J42" s="693"/>
      <c r="K42" s="1414"/>
      <c r="L42" s="818"/>
    </row>
    <row r="43" spans="1:12" ht="13.2">
      <c r="A43" s="267"/>
      <c r="B43" s="754">
        <v>10</v>
      </c>
      <c r="C43" s="770" t="s">
        <v>938</v>
      </c>
      <c r="D43" s="701"/>
      <c r="E43" s="273"/>
      <c r="F43" s="608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754">
        <v>11</v>
      </c>
      <c r="C44" s="770" t="s">
        <v>940</v>
      </c>
      <c r="D44" s="59"/>
      <c r="E44" s="608">
        <v>7000</v>
      </c>
      <c r="F44" s="608">
        <v>9719</v>
      </c>
      <c r="G44" s="702"/>
      <c r="H44" s="702">
        <f t="shared" si="5"/>
        <v>9719</v>
      </c>
      <c r="I44" s="700">
        <v>9719</v>
      </c>
      <c r="J44" s="693"/>
      <c r="K44" s="1414"/>
      <c r="L44" s="818"/>
    </row>
    <row r="45" spans="1:12" ht="13.2">
      <c r="A45" s="267"/>
      <c r="B45" s="754">
        <v>12</v>
      </c>
      <c r="C45" s="770" t="s">
        <v>943</v>
      </c>
      <c r="D45" s="59"/>
      <c r="E45" s="608"/>
      <c r="F45" s="608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759"/>
      <c r="C46" s="776" t="s">
        <v>945</v>
      </c>
      <c r="D46" s="717"/>
      <c r="E46" s="320">
        <f t="shared" ref="E46:L46" si="6">SUM(E44:E45)</f>
        <v>7000</v>
      </c>
      <c r="F46" s="320">
        <f t="shared" si="6"/>
        <v>9719</v>
      </c>
      <c r="G46" s="320">
        <f t="shared" si="6"/>
        <v>0</v>
      </c>
      <c r="H46" s="320">
        <f t="shared" si="6"/>
        <v>9719</v>
      </c>
      <c r="I46" s="320">
        <f t="shared" si="6"/>
        <v>9719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762"/>
      <c r="C47" s="763" t="s">
        <v>924</v>
      </c>
      <c r="D47" s="286">
        <f>D42+D43+D46</f>
        <v>0</v>
      </c>
      <c r="E47" s="286">
        <f t="shared" ref="E47:L47" si="7">E33+E42+E43+E46</f>
        <v>7500</v>
      </c>
      <c r="F47" s="286">
        <f t="shared" si="7"/>
        <v>10219</v>
      </c>
      <c r="G47" s="286">
        <f t="shared" si="7"/>
        <v>0</v>
      </c>
      <c r="H47" s="286">
        <f t="shared" si="7"/>
        <v>10219</v>
      </c>
      <c r="I47" s="286">
        <f t="shared" si="7"/>
        <v>10118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765"/>
      <c r="C48" s="778"/>
      <c r="D48" s="1152"/>
      <c r="E48" s="314"/>
      <c r="F48" s="767"/>
      <c r="G48" s="768"/>
      <c r="H48" s="768"/>
      <c r="I48" s="769"/>
      <c r="J48" s="693"/>
      <c r="K48" s="1422"/>
      <c r="L48" s="816"/>
    </row>
    <row r="49" spans="1:12" ht="16.2" thickBot="1">
      <c r="A49" s="278"/>
      <c r="B49" s="759"/>
      <c r="C49" s="779" t="s">
        <v>327</v>
      </c>
      <c r="D49" s="780">
        <f t="shared" ref="D49:L49" si="8">D16+D22+D29+D47</f>
        <v>420453</v>
      </c>
      <c r="E49" s="780">
        <f t="shared" si="8"/>
        <v>286342</v>
      </c>
      <c r="F49" s="780">
        <f t="shared" si="8"/>
        <v>340590</v>
      </c>
      <c r="G49" s="780">
        <f t="shared" si="8"/>
        <v>705</v>
      </c>
      <c r="H49" s="780">
        <f t="shared" si="8"/>
        <v>341295</v>
      </c>
      <c r="I49" s="780">
        <f t="shared" si="8"/>
        <v>304674</v>
      </c>
      <c r="J49" s="780">
        <f t="shared" si="8"/>
        <v>0</v>
      </c>
      <c r="K49" s="1497">
        <f t="shared" si="8"/>
        <v>0</v>
      </c>
      <c r="L49" s="1498">
        <f t="shared" si="8"/>
        <v>49340</v>
      </c>
    </row>
    <row r="50" spans="1:12" ht="16.2" thickBot="1">
      <c r="A50" s="723"/>
      <c r="B50" s="781"/>
      <c r="C50" s="782" t="s">
        <v>169</v>
      </c>
      <c r="D50" s="383"/>
      <c r="E50" s="726"/>
      <c r="F50" s="728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84"/>
      <c r="C51" s="785" t="s">
        <v>328</v>
      </c>
      <c r="D51" s="446">
        <f t="shared" ref="D51:L51" si="9">SUM(D52:D54)</f>
        <v>418253</v>
      </c>
      <c r="E51" s="446">
        <f t="shared" si="9"/>
        <v>283842</v>
      </c>
      <c r="F51" s="446">
        <f t="shared" si="9"/>
        <v>335591</v>
      </c>
      <c r="G51" s="446">
        <f t="shared" si="9"/>
        <v>0</v>
      </c>
      <c r="H51" s="446">
        <f t="shared" si="9"/>
        <v>335591</v>
      </c>
      <c r="I51" s="446">
        <f t="shared" si="9"/>
        <v>293697</v>
      </c>
      <c r="J51" s="446">
        <f t="shared" si="9"/>
        <v>0</v>
      </c>
      <c r="K51" s="446">
        <f t="shared" si="9"/>
        <v>0</v>
      </c>
      <c r="L51" s="446">
        <f t="shared" si="9"/>
        <v>49340</v>
      </c>
    </row>
    <row r="52" spans="1:12" ht="13.2">
      <c r="A52" s="732"/>
      <c r="B52" s="786">
        <v>1</v>
      </c>
      <c r="C52" s="787" t="s">
        <v>89</v>
      </c>
      <c r="D52" s="1153">
        <v>277092</v>
      </c>
      <c r="E52" s="788">
        <v>191119</v>
      </c>
      <c r="F52" s="788">
        <v>222320</v>
      </c>
      <c r="G52" s="768"/>
      <c r="H52" s="768">
        <f t="shared" ref="H52:H59" si="10">SUM(F52:G52)</f>
        <v>222320</v>
      </c>
      <c r="I52" s="769">
        <v>201990</v>
      </c>
      <c r="J52" s="693"/>
      <c r="K52" s="769"/>
      <c r="L52" s="1484">
        <v>33934</v>
      </c>
    </row>
    <row r="53" spans="1:12" ht="13.2">
      <c r="A53" s="735"/>
      <c r="B53" s="789">
        <v>2</v>
      </c>
      <c r="C53" s="790" t="s">
        <v>31</v>
      </c>
      <c r="D53" s="1153">
        <v>72031</v>
      </c>
      <c r="E53" s="788">
        <v>43460</v>
      </c>
      <c r="F53" s="788">
        <v>50963</v>
      </c>
      <c r="G53" s="702"/>
      <c r="H53" s="702">
        <f t="shared" si="10"/>
        <v>50963</v>
      </c>
      <c r="I53" s="700">
        <v>46187</v>
      </c>
      <c r="J53" s="693"/>
      <c r="K53" s="1414"/>
      <c r="L53" s="700">
        <v>7759</v>
      </c>
    </row>
    <row r="54" spans="1:12" ht="13.8" thickBot="1">
      <c r="A54" s="735"/>
      <c r="B54" s="789">
        <v>3</v>
      </c>
      <c r="C54" s="790" t="s">
        <v>91</v>
      </c>
      <c r="D54" s="1153">
        <v>69130</v>
      </c>
      <c r="E54" s="788">
        <v>49263</v>
      </c>
      <c r="F54" s="788">
        <v>62308</v>
      </c>
      <c r="G54" s="702"/>
      <c r="H54" s="702">
        <f t="shared" si="10"/>
        <v>62308</v>
      </c>
      <c r="I54" s="700">
        <v>45520</v>
      </c>
      <c r="J54" s="693"/>
      <c r="K54" s="1423"/>
      <c r="L54" s="761">
        <v>7647</v>
      </c>
    </row>
    <row r="55" spans="1:12" ht="13.2">
      <c r="A55" s="791">
        <v>6</v>
      </c>
      <c r="B55" s="792"/>
      <c r="C55" s="793" t="s">
        <v>329</v>
      </c>
      <c r="D55" s="794">
        <f>SUM(D56:D60)</f>
        <v>2200</v>
      </c>
      <c r="E55" s="794">
        <f>SUM(E56:E60)</f>
        <v>0</v>
      </c>
      <c r="F55" s="794">
        <f>SUM(F56:F60)</f>
        <v>0</v>
      </c>
      <c r="G55" s="794">
        <f>SUM(G56:G60)</f>
        <v>0</v>
      </c>
      <c r="H55" s="812">
        <f t="shared" si="10"/>
        <v>0</v>
      </c>
      <c r="I55" s="794">
        <f>SUM(I56:I60)</f>
        <v>0</v>
      </c>
      <c r="J55" s="794">
        <f>SUM(J56:J60)</f>
        <v>0</v>
      </c>
      <c r="K55" s="794">
        <f>SUM(K56:K60)</f>
        <v>0</v>
      </c>
      <c r="L55" s="794">
        <f>SUM(L56:L60)</f>
        <v>0</v>
      </c>
    </row>
    <row r="56" spans="1:12" ht="13.2">
      <c r="A56" s="735"/>
      <c r="B56" s="789">
        <v>1</v>
      </c>
      <c r="C56" s="790" t="s">
        <v>889</v>
      </c>
      <c r="D56" s="1153">
        <v>2200</v>
      </c>
      <c r="E56" s="788"/>
      <c r="F56" s="608"/>
      <c r="G56" s="795"/>
      <c r="H56" s="702">
        <f t="shared" si="10"/>
        <v>0</v>
      </c>
      <c r="I56" s="609"/>
      <c r="J56" s="693"/>
      <c r="K56" s="1414"/>
      <c r="L56" s="818"/>
    </row>
    <row r="57" spans="1:12" ht="13.2">
      <c r="A57" s="732"/>
      <c r="B57" s="786">
        <v>2</v>
      </c>
      <c r="C57" s="787" t="s">
        <v>890</v>
      </c>
      <c r="D57" s="1153"/>
      <c r="E57" s="788"/>
      <c r="F57" s="608"/>
      <c r="G57" s="795"/>
      <c r="H57" s="702">
        <f t="shared" si="10"/>
        <v>0</v>
      </c>
      <c r="I57" s="796"/>
      <c r="J57" s="693"/>
      <c r="K57" s="1414"/>
      <c r="L57" s="818"/>
    </row>
    <row r="58" spans="1:12" ht="13.2">
      <c r="A58" s="732"/>
      <c r="B58" s="786">
        <v>3</v>
      </c>
      <c r="C58" s="1510" t="s">
        <v>336</v>
      </c>
      <c r="D58" s="362"/>
      <c r="E58" s="788"/>
      <c r="F58" s="608"/>
      <c r="G58" s="795"/>
      <c r="H58" s="702">
        <f t="shared" si="10"/>
        <v>0</v>
      </c>
      <c r="I58" s="796"/>
      <c r="J58" s="1152"/>
      <c r="K58" s="1414"/>
      <c r="L58" s="818"/>
    </row>
    <row r="59" spans="1:12" ht="13.2">
      <c r="A59" s="742"/>
      <c r="B59" s="797">
        <v>4</v>
      </c>
      <c r="C59" s="798" t="s">
        <v>888</v>
      </c>
      <c r="D59" s="1508"/>
      <c r="E59" s="788"/>
      <c r="F59" s="1207"/>
      <c r="G59" s="702"/>
      <c r="H59" s="795">
        <f t="shared" si="10"/>
        <v>0</v>
      </c>
      <c r="I59" s="700"/>
      <c r="J59" s="693"/>
      <c r="K59" s="1252"/>
      <c r="L59" s="824"/>
    </row>
    <row r="60" spans="1:12" ht="13.8" thickBot="1">
      <c r="A60" s="745"/>
      <c r="B60" s="800">
        <v>5</v>
      </c>
      <c r="C60" s="801" t="s">
        <v>885</v>
      </c>
      <c r="D60" s="1154"/>
      <c r="E60" s="788"/>
      <c r="F60" s="788"/>
      <c r="G60" s="788"/>
      <c r="H60" s="788"/>
      <c r="I60" s="788"/>
      <c r="J60" s="693"/>
      <c r="K60" s="1423"/>
      <c r="L60" s="814"/>
    </row>
    <row r="61" spans="1:12" ht="13.8" thickBot="1">
      <c r="A61" s="730">
        <v>7</v>
      </c>
      <c r="B61" s="784"/>
      <c r="C61" s="785" t="s">
        <v>337</v>
      </c>
      <c r="D61" s="446">
        <f t="shared" ref="D61:L61" si="11">SUM(D62:D64)</f>
        <v>0</v>
      </c>
      <c r="E61" s="446">
        <f t="shared" si="11"/>
        <v>2500</v>
      </c>
      <c r="F61" s="446">
        <f t="shared" si="11"/>
        <v>4999</v>
      </c>
      <c r="G61" s="446">
        <f t="shared" si="11"/>
        <v>705</v>
      </c>
      <c r="H61" s="446">
        <f t="shared" si="11"/>
        <v>5704</v>
      </c>
      <c r="I61" s="446">
        <f t="shared" si="11"/>
        <v>2878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86">
        <v>1</v>
      </c>
      <c r="C62" s="787" t="s">
        <v>176</v>
      </c>
      <c r="D62" s="1153"/>
      <c r="E62" s="788">
        <v>2500</v>
      </c>
      <c r="F62" s="788">
        <v>2499</v>
      </c>
      <c r="G62" s="768">
        <v>705</v>
      </c>
      <c r="H62" s="768">
        <f>SUM(F62:G62)</f>
        <v>3204</v>
      </c>
      <c r="I62" s="769">
        <v>1378</v>
      </c>
      <c r="J62" s="693"/>
      <c r="K62" s="1420"/>
      <c r="L62" s="822"/>
    </row>
    <row r="63" spans="1:12" ht="13.2">
      <c r="A63" s="742"/>
      <c r="B63" s="797">
        <v>2</v>
      </c>
      <c r="C63" s="798" t="s">
        <v>217</v>
      </c>
      <c r="D63" s="1154"/>
      <c r="E63" s="1210"/>
      <c r="F63" s="702">
        <v>2500</v>
      </c>
      <c r="G63" s="702"/>
      <c r="H63" s="795">
        <f>SUM(F63:G63)</f>
        <v>2500</v>
      </c>
      <c r="I63" s="700">
        <v>1500</v>
      </c>
      <c r="J63" s="693"/>
      <c r="K63" s="1252"/>
      <c r="L63" s="824"/>
    </row>
    <row r="64" spans="1:12" ht="13.8" thickBot="1">
      <c r="A64" s="1217"/>
      <c r="B64" s="1222">
        <v>3</v>
      </c>
      <c r="C64" s="1231" t="s">
        <v>177</v>
      </c>
      <c r="D64" s="1223"/>
      <c r="E64" s="1221"/>
      <c r="F64" s="1691"/>
      <c r="G64" s="1691"/>
      <c r="H64" s="1691">
        <f>SUM(F64:G64)</f>
        <v>0</v>
      </c>
      <c r="I64" s="1520"/>
      <c r="J64" s="693"/>
      <c r="K64" s="1423"/>
      <c r="L64" s="814"/>
    </row>
    <row r="65" spans="1:12" ht="13.8" thickBot="1">
      <c r="A65" s="1224">
        <v>8</v>
      </c>
      <c r="B65" s="1229"/>
      <c r="C65" s="1232" t="s">
        <v>679</v>
      </c>
      <c r="D65" s="1230"/>
      <c r="E65" s="1228">
        <f t="shared" ref="E65:L65" si="12">SUM(E66:E67)</f>
        <v>0</v>
      </c>
      <c r="F65" s="1228">
        <f t="shared" si="12"/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97">
        <v>1</v>
      </c>
      <c r="C66" s="798" t="s">
        <v>680</v>
      </c>
      <c r="D66" s="1239"/>
      <c r="E66" s="1240"/>
      <c r="F66" s="1157"/>
      <c r="G66" s="771"/>
      <c r="H66" s="771"/>
      <c r="I66" s="772"/>
      <c r="J66" s="693"/>
      <c r="K66" s="1420"/>
      <c r="L66" s="822"/>
    </row>
    <row r="67" spans="1:12" ht="13.2">
      <c r="A67" s="745"/>
      <c r="B67" s="800">
        <v>2</v>
      </c>
      <c r="C67" s="1045" t="s">
        <v>681</v>
      </c>
      <c r="D67" s="1154"/>
      <c r="E67" s="1210"/>
      <c r="F67" s="1157"/>
      <c r="G67" s="771"/>
      <c r="H67" s="771"/>
      <c r="I67" s="772"/>
      <c r="J67" s="693"/>
      <c r="K67" s="1414"/>
      <c r="L67" s="818"/>
    </row>
    <row r="68" spans="1:12" ht="16.2" thickBot="1">
      <c r="A68" s="719"/>
      <c r="B68" s="802"/>
      <c r="C68" s="803" t="s">
        <v>338</v>
      </c>
      <c r="D68" s="749">
        <f>D51+D55+D61</f>
        <v>420453</v>
      </c>
      <c r="E68" s="749">
        <f t="shared" ref="E68:L68" si="13">E51+E55+E61+E65</f>
        <v>286342</v>
      </c>
      <c r="F68" s="749">
        <f t="shared" si="13"/>
        <v>340590</v>
      </c>
      <c r="G68" s="749">
        <f t="shared" si="13"/>
        <v>705</v>
      </c>
      <c r="H68" s="749">
        <f t="shared" si="13"/>
        <v>341295</v>
      </c>
      <c r="I68" s="749">
        <f t="shared" si="13"/>
        <v>296575</v>
      </c>
      <c r="J68" s="749">
        <f t="shared" si="13"/>
        <v>0</v>
      </c>
      <c r="K68" s="749">
        <f t="shared" si="13"/>
        <v>0</v>
      </c>
      <c r="L68" s="749">
        <f t="shared" si="13"/>
        <v>49340</v>
      </c>
    </row>
    <row r="69" spans="1:12">
      <c r="B69" s="805"/>
      <c r="C69" s="806"/>
      <c r="D69" s="806"/>
      <c r="E69" s="805"/>
      <c r="G69" s="748">
        <f>G49-G68</f>
        <v>0</v>
      </c>
    </row>
    <row r="70" spans="1:12" ht="16.2" hidden="1" thickBot="1">
      <c r="A70" s="369" t="s">
        <v>339</v>
      </c>
      <c r="B70" s="807"/>
      <c r="C70" s="808"/>
      <c r="D70" s="1155"/>
      <c r="E70" s="809">
        <v>20.5</v>
      </c>
    </row>
    <row r="71" spans="1:12">
      <c r="E71" s="748">
        <f>E49-E68</f>
        <v>0</v>
      </c>
    </row>
  </sheetData>
  <phoneticPr fontId="1" type="noConversion"/>
  <printOptions horizontalCentered="1"/>
  <pageMargins left="0.59055118110236227" right="0.59055118110236227" top="0.78740157480314965" bottom="0.78740157480314965" header="0" footer="0"/>
  <pageSetup paperSize="9" scale="69" firstPageNumber="18" orientation="portrait" useFirstPageNumber="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F10" sqref="F10:G10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554687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343</v>
      </c>
      <c r="B2" s="1"/>
      <c r="E2" s="229"/>
      <c r="G2" s="692" t="s">
        <v>344</v>
      </c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345</v>
      </c>
      <c r="D4" s="1040"/>
      <c r="E4" s="751" t="s">
        <v>221</v>
      </c>
      <c r="F4" s="693"/>
      <c r="G4" s="1701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296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100</v>
      </c>
      <c r="E10" s="608"/>
      <c r="F10" s="608">
        <v>26</v>
      </c>
      <c r="G10" s="702">
        <v>62</v>
      </c>
      <c r="H10" s="702">
        <f t="shared" si="0"/>
        <v>88</v>
      </c>
      <c r="I10" s="700">
        <v>87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/>
      <c r="G11" s="702"/>
      <c r="H11" s="702">
        <f t="shared" si="0"/>
        <v>0</v>
      </c>
      <c r="I11" s="700"/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>
        <v>0</v>
      </c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100</v>
      </c>
      <c r="E14" s="608">
        <f>SUM(E9:E13)</f>
        <v>0</v>
      </c>
      <c r="F14" s="608">
        <f t="shared" ref="F14:L14" si="1">SUM(F9:F13)</f>
        <v>26</v>
      </c>
      <c r="G14" s="608">
        <f t="shared" si="1"/>
        <v>62</v>
      </c>
      <c r="H14" s="608">
        <f t="shared" si="1"/>
        <v>88</v>
      </c>
      <c r="I14" s="608">
        <f t="shared" si="1"/>
        <v>87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100</v>
      </c>
      <c r="E16" s="286">
        <f>SUM(E14:E15)</f>
        <v>0</v>
      </c>
      <c r="F16" s="286">
        <f t="shared" ref="F16:L16" si="2">SUM(F14:F15)</f>
        <v>26</v>
      </c>
      <c r="G16" s="286">
        <f t="shared" si="2"/>
        <v>62</v>
      </c>
      <c r="H16" s="286">
        <f t="shared" si="2"/>
        <v>88</v>
      </c>
      <c r="I16" s="286">
        <f t="shared" si="2"/>
        <v>87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>
        <v>21</v>
      </c>
      <c r="H19" s="702">
        <f t="shared" si="0"/>
        <v>21</v>
      </c>
      <c r="I19" s="700">
        <v>21</v>
      </c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21</v>
      </c>
      <c r="H22" s="286">
        <f t="shared" si="3"/>
        <v>21</v>
      </c>
      <c r="I22" s="286">
        <f t="shared" si="3"/>
        <v>21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254894</v>
      </c>
      <c r="E24" s="608">
        <v>330108</v>
      </c>
      <c r="F24" s="608">
        <v>333062</v>
      </c>
      <c r="G24" s="702"/>
      <c r="H24" s="702">
        <f t="shared" si="0"/>
        <v>333062</v>
      </c>
      <c r="I24" s="700">
        <v>324680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>
        <v>1629</v>
      </c>
      <c r="E27" s="608"/>
      <c r="F27" s="608">
        <v>1867</v>
      </c>
      <c r="G27" s="702">
        <v>72</v>
      </c>
      <c r="H27" s="702">
        <f t="shared" si="0"/>
        <v>1939</v>
      </c>
      <c r="I27" s="700">
        <v>1939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>
        <v>150</v>
      </c>
      <c r="G28" s="771"/>
      <c r="H28" s="771">
        <f t="shared" si="0"/>
        <v>150</v>
      </c>
      <c r="I28" s="772">
        <v>150</v>
      </c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256523</v>
      </c>
      <c r="E29" s="286">
        <f>SUM(E24:E28)</f>
        <v>330108</v>
      </c>
      <c r="F29" s="286">
        <f t="shared" ref="F29:L29" si="4">SUM(F24:F28)</f>
        <v>335079</v>
      </c>
      <c r="G29" s="286">
        <f t="shared" si="4"/>
        <v>72</v>
      </c>
      <c r="H29" s="286">
        <f t="shared" si="4"/>
        <v>335151</v>
      </c>
      <c r="I29" s="286">
        <f t="shared" si="4"/>
        <v>326769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>
        <v>534</v>
      </c>
      <c r="G44" s="702"/>
      <c r="H44" s="702">
        <f t="shared" si="0"/>
        <v>534</v>
      </c>
      <c r="I44" s="700">
        <v>534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534</v>
      </c>
      <c r="G46" s="320">
        <f t="shared" si="5"/>
        <v>0</v>
      </c>
      <c r="H46" s="320">
        <f t="shared" si="5"/>
        <v>534</v>
      </c>
      <c r="I46" s="320">
        <f t="shared" si="5"/>
        <v>534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534</v>
      </c>
      <c r="G47" s="286">
        <f t="shared" si="6"/>
        <v>0</v>
      </c>
      <c r="H47" s="286">
        <f t="shared" si="6"/>
        <v>534</v>
      </c>
      <c r="I47" s="286">
        <f t="shared" si="6"/>
        <v>534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256623</v>
      </c>
      <c r="E49" s="749">
        <f>E16+E22+E29+E47</f>
        <v>330108</v>
      </c>
      <c r="F49" s="749">
        <f t="shared" ref="F49:L49" si="7">F16+F22+F29+F47</f>
        <v>335639</v>
      </c>
      <c r="G49" s="749">
        <f t="shared" si="7"/>
        <v>155</v>
      </c>
      <c r="H49" s="749">
        <f t="shared" si="7"/>
        <v>335794</v>
      </c>
      <c r="I49" s="749">
        <f t="shared" si="7"/>
        <v>327411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256623</v>
      </c>
      <c r="E51" s="446">
        <f>SUM(E52:E54)</f>
        <v>329016</v>
      </c>
      <c r="F51" s="446">
        <f t="shared" ref="F51:L51" si="8">SUM(F52:F54)</f>
        <v>334046</v>
      </c>
      <c r="G51" s="446">
        <f t="shared" si="8"/>
        <v>134</v>
      </c>
      <c r="H51" s="446">
        <f t="shared" si="8"/>
        <v>334180</v>
      </c>
      <c r="I51" s="446">
        <f t="shared" si="8"/>
        <v>326110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178771</v>
      </c>
      <c r="E52" s="788">
        <v>249220</v>
      </c>
      <c r="F52" s="788">
        <v>252929</v>
      </c>
      <c r="G52" s="768"/>
      <c r="H52" s="768">
        <f t="shared" ref="H52:H64" si="9">SUM(F52:G52)</f>
        <v>252929</v>
      </c>
      <c r="I52" s="769">
        <v>247922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47432</v>
      </c>
      <c r="E53" s="788">
        <v>56652</v>
      </c>
      <c r="F53" s="788">
        <v>57539</v>
      </c>
      <c r="G53" s="702"/>
      <c r="H53" s="702">
        <f t="shared" si="9"/>
        <v>57539</v>
      </c>
      <c r="I53" s="700">
        <v>56959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30420</v>
      </c>
      <c r="E54" s="788">
        <v>23144</v>
      </c>
      <c r="F54" s="788">
        <v>23578</v>
      </c>
      <c r="G54" s="702">
        <v>134</v>
      </c>
      <c r="H54" s="702">
        <f t="shared" si="9"/>
        <v>23712</v>
      </c>
      <c r="I54" s="700">
        <v>21229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70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1513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1092</v>
      </c>
      <c r="F61" s="446">
        <f t="shared" ref="F61:L61" si="11">SUM(F62:F64)</f>
        <v>1593</v>
      </c>
      <c r="G61" s="446">
        <f t="shared" si="11"/>
        <v>21</v>
      </c>
      <c r="H61" s="446">
        <f t="shared" si="11"/>
        <v>1614</v>
      </c>
      <c r="I61" s="446">
        <f t="shared" si="11"/>
        <v>1170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1092</v>
      </c>
      <c r="F62" s="788">
        <v>1593</v>
      </c>
      <c r="G62" s="768">
        <v>21</v>
      </c>
      <c r="H62" s="768">
        <f t="shared" si="9"/>
        <v>1614</v>
      </c>
      <c r="I62" s="768">
        <v>820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691">
        <v>350</v>
      </c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148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256623</v>
      </c>
      <c r="E68" s="749">
        <f>E51+E55+E61+E65</f>
        <v>330108</v>
      </c>
      <c r="F68" s="749">
        <f t="shared" ref="F68:L68" si="13">F51+F55+F61+F65</f>
        <v>335639</v>
      </c>
      <c r="G68" s="749">
        <f t="shared" si="13"/>
        <v>155</v>
      </c>
      <c r="H68" s="749">
        <f t="shared" si="13"/>
        <v>335794</v>
      </c>
      <c r="I68" s="749">
        <f t="shared" si="13"/>
        <v>327280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22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19" orientation="portrait" useFirstPageNumber="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workbookViewId="0">
      <selection activeCell="F8" sqref="F8:G9"/>
    </sheetView>
  </sheetViews>
  <sheetFormatPr defaultColWidth="9.109375" defaultRowHeight="12.6"/>
  <cols>
    <col min="1" max="1" width="10" style="604" customWidth="1"/>
    <col min="2" max="2" width="9.109375" style="604"/>
    <col min="3" max="3" width="61.4414062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12" style="604" hidden="1" customWidth="1"/>
    <col min="11" max="16384" width="9.109375" style="604"/>
  </cols>
  <sheetData>
    <row r="2" spans="1:12" ht="16.8" thickBot="1">
      <c r="A2" s="1" t="s">
        <v>346</v>
      </c>
      <c r="E2" s="229"/>
      <c r="G2" s="692" t="s">
        <v>351</v>
      </c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1701"/>
      <c r="I3" s="693"/>
      <c r="J3" s="693"/>
      <c r="K3" s="693"/>
      <c r="L3" s="693"/>
    </row>
    <row r="4" spans="1:12" ht="16.2" thickBot="1">
      <c r="A4" s="236" t="s">
        <v>150</v>
      </c>
      <c r="B4" s="237"/>
      <c r="C4" s="1386" t="s">
        <v>213</v>
      </c>
      <c r="D4" s="1040"/>
      <c r="E4" s="751" t="s">
        <v>241</v>
      </c>
      <c r="F4" s="693"/>
      <c r="G4" s="693"/>
      <c r="H4" s="693"/>
      <c r="I4" s="693"/>
      <c r="J4" s="693"/>
      <c r="K4" s="693"/>
      <c r="L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  <c r="L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296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1247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700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700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700"/>
    </row>
    <row r="10" spans="1:12" ht="13.2">
      <c r="A10" s="267"/>
      <c r="B10" s="268">
        <v>2</v>
      </c>
      <c r="C10" s="59" t="s">
        <v>905</v>
      </c>
      <c r="D10" s="59">
        <v>46700</v>
      </c>
      <c r="E10" s="608">
        <v>1152</v>
      </c>
      <c r="F10" s="608">
        <v>1152</v>
      </c>
      <c r="G10" s="702">
        <v>782</v>
      </c>
      <c r="H10" s="702">
        <f t="shared" si="0"/>
        <v>1934</v>
      </c>
      <c r="I10" s="702">
        <v>1933</v>
      </c>
      <c r="J10" s="693"/>
      <c r="K10" s="702"/>
      <c r="L10" s="700"/>
    </row>
    <row r="11" spans="1:12" ht="13.2">
      <c r="A11" s="267"/>
      <c r="B11" s="268">
        <v>3</v>
      </c>
      <c r="C11" s="59" t="s">
        <v>842</v>
      </c>
      <c r="D11" s="59">
        <v>10695</v>
      </c>
      <c r="E11" s="608">
        <v>181</v>
      </c>
      <c r="F11" s="608">
        <v>181</v>
      </c>
      <c r="G11" s="702">
        <v>901</v>
      </c>
      <c r="H11" s="702">
        <f t="shared" si="0"/>
        <v>1082</v>
      </c>
      <c r="I11" s="702">
        <v>1083</v>
      </c>
      <c r="J11" s="693"/>
      <c r="K11" s="702"/>
      <c r="L11" s="700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1414">
        <v>2</v>
      </c>
      <c r="J12" s="693"/>
      <c r="K12" s="1414"/>
      <c r="L12" s="700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700"/>
    </row>
    <row r="14" spans="1:12" ht="13.2">
      <c r="A14" s="267"/>
      <c r="B14" s="268"/>
      <c r="C14" s="66" t="s">
        <v>848</v>
      </c>
      <c r="D14" s="1156">
        <f>SUM(D9:D13)</f>
        <v>57395</v>
      </c>
      <c r="E14" s="608">
        <f>SUM(E9:E13)</f>
        <v>1333</v>
      </c>
      <c r="F14" s="608">
        <f>SUM(F9:F13)</f>
        <v>1333</v>
      </c>
      <c r="G14" s="608">
        <f t="shared" ref="G14:L14" si="1">SUM(G9:G13)</f>
        <v>1683</v>
      </c>
      <c r="H14" s="608">
        <f t="shared" si="1"/>
        <v>3016</v>
      </c>
      <c r="I14" s="608">
        <f t="shared" si="1"/>
        <v>3018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772"/>
    </row>
    <row r="16" spans="1:12" ht="13.8" thickBot="1">
      <c r="A16" s="284"/>
      <c r="B16" s="285"/>
      <c r="C16" s="77" t="s">
        <v>158</v>
      </c>
      <c r="D16" s="286">
        <f>SUM(D14:D15)</f>
        <v>57395</v>
      </c>
      <c r="E16" s="286">
        <f>SUM(E14:E15)</f>
        <v>1333</v>
      </c>
      <c r="F16" s="286">
        <f t="shared" ref="F16:L16" si="2">SUM(F14:F15)</f>
        <v>1333</v>
      </c>
      <c r="G16" s="286">
        <f t="shared" si="2"/>
        <v>1683</v>
      </c>
      <c r="H16" s="286">
        <f t="shared" si="2"/>
        <v>3016</v>
      </c>
      <c r="I16" s="286">
        <f t="shared" si="2"/>
        <v>3018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796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700"/>
    </row>
    <row r="19" spans="1:12" ht="13.2">
      <c r="A19" s="267"/>
      <c r="B19" s="268">
        <v>1</v>
      </c>
      <c r="C19" s="59" t="s">
        <v>904</v>
      </c>
      <c r="D19" s="59"/>
      <c r="E19" s="608">
        <v>4000</v>
      </c>
      <c r="F19" s="702">
        <v>4000</v>
      </c>
      <c r="G19" s="702"/>
      <c r="H19" s="702">
        <f t="shared" si="0"/>
        <v>4000</v>
      </c>
      <c r="I19" s="700">
        <v>3510</v>
      </c>
      <c r="J19" s="693"/>
      <c r="K19" s="702"/>
      <c r="L19" s="700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700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77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4000</v>
      </c>
      <c r="F22" s="286">
        <f t="shared" ref="F22:L22" si="3">SUM(F18:F21)</f>
        <v>4000</v>
      </c>
      <c r="G22" s="286">
        <f t="shared" si="3"/>
        <v>0</v>
      </c>
      <c r="H22" s="286">
        <f t="shared" si="3"/>
        <v>4000</v>
      </c>
      <c r="I22" s="286">
        <f t="shared" si="3"/>
        <v>3510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796"/>
    </row>
    <row r="24" spans="1:12" ht="13.2">
      <c r="A24" s="267"/>
      <c r="B24" s="268">
        <v>1</v>
      </c>
      <c r="C24" s="59" t="s">
        <v>265</v>
      </c>
      <c r="D24" s="59">
        <v>179138</v>
      </c>
      <c r="E24" s="608">
        <v>76341</v>
      </c>
      <c r="F24" s="608">
        <v>86656</v>
      </c>
      <c r="G24" s="702">
        <v>-1683</v>
      </c>
      <c r="H24" s="702">
        <f t="shared" si="0"/>
        <v>84973</v>
      </c>
      <c r="I24" s="702">
        <v>81862</v>
      </c>
      <c r="J24" s="693"/>
      <c r="K24" s="702"/>
      <c r="L24" s="700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1414"/>
      <c r="J25" s="693"/>
      <c r="K25" s="1414"/>
      <c r="L25" s="700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1414"/>
      <c r="J26" s="693"/>
      <c r="K26" s="1414"/>
      <c r="L26" s="700"/>
    </row>
    <row r="27" spans="1:12" ht="13.2">
      <c r="A27" s="267"/>
      <c r="B27" s="268">
        <v>5</v>
      </c>
      <c r="C27" s="59" t="s">
        <v>891</v>
      </c>
      <c r="D27" s="59"/>
      <c r="E27" s="608"/>
      <c r="F27" s="608">
        <v>1167</v>
      </c>
      <c r="G27" s="702"/>
      <c r="H27" s="702">
        <f t="shared" si="0"/>
        <v>1167</v>
      </c>
      <c r="I27" s="702">
        <v>1167</v>
      </c>
      <c r="J27" s="693"/>
      <c r="K27" s="702"/>
      <c r="L27" s="700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772"/>
    </row>
    <row r="29" spans="1:12" ht="13.8" thickBot="1">
      <c r="A29" s="284"/>
      <c r="B29" s="285"/>
      <c r="C29" s="77" t="s">
        <v>912</v>
      </c>
      <c r="D29" s="286">
        <f>SUM(D24:D28)</f>
        <v>179138</v>
      </c>
      <c r="E29" s="286">
        <f>SUM(E24:E28)</f>
        <v>76341</v>
      </c>
      <c r="F29" s="286">
        <f t="shared" ref="F29:L29" si="4">SUM(F24:F28)</f>
        <v>87823</v>
      </c>
      <c r="G29" s="286">
        <f t="shared" si="4"/>
        <v>-1683</v>
      </c>
      <c r="H29" s="286">
        <f t="shared" si="4"/>
        <v>86140</v>
      </c>
      <c r="I29" s="286">
        <f t="shared" si="4"/>
        <v>83029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796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700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700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700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700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700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700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700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316">
        <f t="shared" ref="F38:K38" si="5">SUM(F36:F37)</f>
        <v>0</v>
      </c>
      <c r="G38" s="316">
        <f t="shared" si="5"/>
        <v>0</v>
      </c>
      <c r="H38" s="316">
        <f t="shared" si="5"/>
        <v>0</v>
      </c>
      <c r="I38" s="316">
        <f t="shared" si="5"/>
        <v>0</v>
      </c>
      <c r="J38" s="1251">
        <f t="shared" si="5"/>
        <v>0</v>
      </c>
      <c r="K38" s="1418">
        <f t="shared" si="5"/>
        <v>0</v>
      </c>
      <c r="L38" s="714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700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273">
        <f t="shared" ref="F40:K40" si="6">SUM(F38:F39)</f>
        <v>0</v>
      </c>
      <c r="G40" s="273">
        <f t="shared" si="6"/>
        <v>0</v>
      </c>
      <c r="H40" s="273">
        <f t="shared" si="6"/>
        <v>0</v>
      </c>
      <c r="I40" s="273">
        <f t="shared" si="6"/>
        <v>0</v>
      </c>
      <c r="J40" s="1250">
        <f t="shared" si="6"/>
        <v>0</v>
      </c>
      <c r="K40" s="1417">
        <f t="shared" si="6"/>
        <v>0</v>
      </c>
      <c r="L40" s="702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700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316">
        <f t="shared" ref="F42:K42" si="7">F34+F35+F40+F41</f>
        <v>0</v>
      </c>
      <c r="G42" s="316">
        <f t="shared" si="7"/>
        <v>0</v>
      </c>
      <c r="H42" s="316">
        <f t="shared" si="7"/>
        <v>0</v>
      </c>
      <c r="I42" s="316">
        <f t="shared" si="7"/>
        <v>0</v>
      </c>
      <c r="J42" s="1251">
        <f t="shared" si="7"/>
        <v>0</v>
      </c>
      <c r="K42" s="1418">
        <f t="shared" si="7"/>
        <v>0</v>
      </c>
      <c r="L42" s="714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700"/>
    </row>
    <row r="44" spans="1:12" ht="13.2">
      <c r="A44" s="267"/>
      <c r="B44" s="268">
        <v>11</v>
      </c>
      <c r="C44" s="59" t="s">
        <v>940</v>
      </c>
      <c r="D44" s="59"/>
      <c r="E44" s="608">
        <v>300</v>
      </c>
      <c r="F44" s="608">
        <v>363</v>
      </c>
      <c r="G44" s="702"/>
      <c r="H44" s="702">
        <f t="shared" si="0"/>
        <v>363</v>
      </c>
      <c r="I44" s="700">
        <v>363</v>
      </c>
      <c r="J44" s="693"/>
      <c r="K44" s="1414"/>
      <c r="L44" s="700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700"/>
    </row>
    <row r="46" spans="1:12" ht="13.8" thickBot="1">
      <c r="A46" s="278"/>
      <c r="B46" s="279"/>
      <c r="C46" s="319" t="s">
        <v>945</v>
      </c>
      <c r="D46" s="1145"/>
      <c r="E46" s="320">
        <f>SUM(E44:E45)</f>
        <v>300</v>
      </c>
      <c r="F46" s="320">
        <f t="shared" ref="F46:L46" si="8">SUM(F44:F45)</f>
        <v>363</v>
      </c>
      <c r="G46" s="320">
        <f t="shared" si="8"/>
        <v>0</v>
      </c>
      <c r="H46" s="320">
        <f t="shared" si="8"/>
        <v>363</v>
      </c>
      <c r="I46" s="320">
        <f t="shared" si="8"/>
        <v>363</v>
      </c>
      <c r="J46" s="320">
        <f t="shared" si="8"/>
        <v>0</v>
      </c>
      <c r="K46" s="320">
        <f t="shared" si="8"/>
        <v>0</v>
      </c>
      <c r="L46" s="320">
        <f t="shared" si="8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300</v>
      </c>
      <c r="F47" s="286">
        <f t="shared" ref="F47:L47" si="9">F33+F42+F43+F46</f>
        <v>363</v>
      </c>
      <c r="G47" s="286">
        <f t="shared" si="9"/>
        <v>0</v>
      </c>
      <c r="H47" s="286">
        <f t="shared" si="9"/>
        <v>363</v>
      </c>
      <c r="I47" s="286">
        <f t="shared" si="9"/>
        <v>363</v>
      </c>
      <c r="J47" s="286">
        <f t="shared" si="9"/>
        <v>0</v>
      </c>
      <c r="K47" s="286">
        <f t="shared" si="9"/>
        <v>0</v>
      </c>
      <c r="L47" s="286">
        <f t="shared" si="9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1252"/>
      <c r="K48" s="1422"/>
      <c r="L48" s="769"/>
    </row>
    <row r="49" spans="1:12" ht="16.2" thickBot="1">
      <c r="A49" s="719"/>
      <c r="B49" s="720"/>
      <c r="C49" s="721" t="s">
        <v>327</v>
      </c>
      <c r="D49" s="749">
        <f>D16+D22+D29+D47</f>
        <v>236533</v>
      </c>
      <c r="E49" s="749">
        <f>E16+E22+E29+E47</f>
        <v>81974</v>
      </c>
      <c r="F49" s="749">
        <f t="shared" ref="F49:L49" si="10">F16+F22+F29+F47</f>
        <v>93519</v>
      </c>
      <c r="G49" s="749">
        <f t="shared" si="10"/>
        <v>0</v>
      </c>
      <c r="H49" s="749">
        <f t="shared" si="10"/>
        <v>93519</v>
      </c>
      <c r="I49" s="749">
        <f t="shared" si="10"/>
        <v>89920</v>
      </c>
      <c r="J49" s="749">
        <f t="shared" si="10"/>
        <v>0</v>
      </c>
      <c r="K49" s="749">
        <f t="shared" si="10"/>
        <v>0</v>
      </c>
      <c r="L49" s="749">
        <f t="shared" si="10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799"/>
    </row>
    <row r="51" spans="1:12" ht="13.8" thickBot="1">
      <c r="A51" s="730">
        <v>5</v>
      </c>
      <c r="B51" s="731"/>
      <c r="C51" s="445" t="s">
        <v>328</v>
      </c>
      <c r="D51" s="446">
        <f>SUM(D52:D54)</f>
        <v>236533</v>
      </c>
      <c r="E51" s="446">
        <f>SUM(E52:E54)</f>
        <v>74608</v>
      </c>
      <c r="F51" s="446">
        <f t="shared" ref="F51:L51" si="11">SUM(F52:F54)</f>
        <v>76375</v>
      </c>
      <c r="G51" s="446">
        <f t="shared" si="11"/>
        <v>0</v>
      </c>
      <c r="H51" s="446">
        <f t="shared" si="11"/>
        <v>76375</v>
      </c>
      <c r="I51" s="446">
        <f t="shared" si="11"/>
        <v>75516</v>
      </c>
      <c r="J51" s="446">
        <f t="shared" si="11"/>
        <v>0</v>
      </c>
      <c r="K51" s="446">
        <f t="shared" si="11"/>
        <v>0</v>
      </c>
      <c r="L51" s="446">
        <f t="shared" si="11"/>
        <v>0</v>
      </c>
    </row>
    <row r="52" spans="1:12" ht="13.2">
      <c r="A52" s="732"/>
      <c r="B52" s="733">
        <v>1</v>
      </c>
      <c r="C52" s="734" t="s">
        <v>89</v>
      </c>
      <c r="D52" s="1147">
        <v>83892</v>
      </c>
      <c r="E52" s="608">
        <v>45360</v>
      </c>
      <c r="F52" s="608">
        <v>46756</v>
      </c>
      <c r="G52" s="768"/>
      <c r="H52" s="768">
        <f>SUM(F52:G52)</f>
        <v>46756</v>
      </c>
      <c r="I52" s="768">
        <v>45981</v>
      </c>
      <c r="J52" s="693"/>
      <c r="K52" s="768"/>
      <c r="L52" s="769"/>
    </row>
    <row r="53" spans="1:12" ht="13.2">
      <c r="A53" s="735"/>
      <c r="B53" s="736">
        <v>2</v>
      </c>
      <c r="C53" s="687" t="s">
        <v>31</v>
      </c>
      <c r="D53" s="1147">
        <v>21520</v>
      </c>
      <c r="E53" s="608">
        <v>10628</v>
      </c>
      <c r="F53" s="608">
        <v>10936</v>
      </c>
      <c r="G53" s="702"/>
      <c r="H53" s="702">
        <f>SUM(F53:G53)</f>
        <v>10936</v>
      </c>
      <c r="I53" s="702">
        <v>10847</v>
      </c>
      <c r="J53" s="693"/>
      <c r="K53" s="702"/>
      <c r="L53" s="700"/>
    </row>
    <row r="54" spans="1:12" ht="13.8" thickBot="1">
      <c r="A54" s="735"/>
      <c r="B54" s="736">
        <v>3</v>
      </c>
      <c r="C54" s="687" t="s">
        <v>91</v>
      </c>
      <c r="D54" s="1147">
        <v>131121</v>
      </c>
      <c r="E54" s="608">
        <v>18620</v>
      </c>
      <c r="F54" s="608">
        <v>18683</v>
      </c>
      <c r="G54" s="702"/>
      <c r="H54" s="702">
        <f>SUM(F54:G54)</f>
        <v>18683</v>
      </c>
      <c r="I54" s="702">
        <v>18688</v>
      </c>
      <c r="J54" s="693"/>
      <c r="K54" s="702"/>
      <c r="L54" s="761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2">SUM(F56:F60)</f>
        <v>0</v>
      </c>
      <c r="G55" s="794">
        <f t="shared" si="12"/>
        <v>0</v>
      </c>
      <c r="H55" s="794">
        <f t="shared" si="12"/>
        <v>0</v>
      </c>
      <c r="I55" s="794">
        <f t="shared" si="12"/>
        <v>0</v>
      </c>
      <c r="J55" s="794">
        <f t="shared" si="12"/>
        <v>0</v>
      </c>
      <c r="K55" s="794">
        <f t="shared" si="12"/>
        <v>0</v>
      </c>
      <c r="L55" s="794">
        <f t="shared" si="12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>SUM(F56:G56)</f>
        <v>0</v>
      </c>
      <c r="I56" s="820"/>
      <c r="J56" s="693"/>
      <c r="K56" s="1414"/>
      <c r="L56" s="700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>SUM(F57:G57)</f>
        <v>0</v>
      </c>
      <c r="I57" s="796"/>
      <c r="J57" s="693"/>
      <c r="K57" s="1414"/>
      <c r="L57" s="700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>SUM(F58:G58)</f>
        <v>0</v>
      </c>
      <c r="I58" s="796"/>
      <c r="J58" s="1152"/>
      <c r="K58" s="1414"/>
      <c r="L58" s="700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799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7366</v>
      </c>
      <c r="F61" s="446">
        <f t="shared" ref="F61:L61" si="13">SUM(F62:F64)</f>
        <v>17144</v>
      </c>
      <c r="G61" s="446">
        <f t="shared" si="13"/>
        <v>0</v>
      </c>
      <c r="H61" s="446">
        <f t="shared" si="13"/>
        <v>17144</v>
      </c>
      <c r="I61" s="446">
        <f t="shared" si="13"/>
        <v>9964</v>
      </c>
      <c r="J61" s="446">
        <f t="shared" si="13"/>
        <v>0</v>
      </c>
      <c r="K61" s="446">
        <f t="shared" si="13"/>
        <v>0</v>
      </c>
      <c r="L61" s="446">
        <f t="shared" si="13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7366</v>
      </c>
      <c r="F62" s="788">
        <v>17144</v>
      </c>
      <c r="G62" s="768">
        <v>-8458</v>
      </c>
      <c r="H62" s="768">
        <f>SUM(F62:G62)</f>
        <v>8686</v>
      </c>
      <c r="I62" s="768">
        <v>7191</v>
      </c>
      <c r="K62" s="768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71"/>
      <c r="H63" s="771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703">
        <v>8458</v>
      </c>
      <c r="H64" s="703">
        <f>SUM(F64:G64)</f>
        <v>8458</v>
      </c>
      <c r="I64" s="1691">
        <v>2773</v>
      </c>
      <c r="K64" s="703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4">SUM(F66:F67)</f>
        <v>0</v>
      </c>
      <c r="G65" s="1228">
        <f t="shared" si="14"/>
        <v>0</v>
      </c>
      <c r="H65" s="1228">
        <f t="shared" si="14"/>
        <v>0</v>
      </c>
      <c r="I65" s="1228">
        <f t="shared" si="14"/>
        <v>0</v>
      </c>
      <c r="J65" s="1228">
        <f t="shared" si="14"/>
        <v>0</v>
      </c>
      <c r="K65" s="1228">
        <f t="shared" si="14"/>
        <v>0</v>
      </c>
      <c r="L65" s="1228">
        <f t="shared" si="14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236533</v>
      </c>
      <c r="E68" s="749">
        <f>E51+E55+E61+E65</f>
        <v>81974</v>
      </c>
      <c r="F68" s="749">
        <f t="shared" ref="F68:L68" si="15">F51+F55+F61+F65</f>
        <v>93519</v>
      </c>
      <c r="G68" s="749">
        <f t="shared" si="15"/>
        <v>0</v>
      </c>
      <c r="H68" s="749">
        <f t="shared" si="15"/>
        <v>93519</v>
      </c>
      <c r="I68" s="749">
        <f t="shared" si="15"/>
        <v>85480</v>
      </c>
      <c r="J68" s="749">
        <f t="shared" si="15"/>
        <v>0</v>
      </c>
      <c r="K68" s="749">
        <f t="shared" si="15"/>
        <v>0</v>
      </c>
      <c r="L68" s="749">
        <f t="shared" si="15"/>
        <v>0</v>
      </c>
    </row>
    <row r="69" spans="1:12">
      <c r="G69" s="748">
        <f>G49-G68</f>
        <v>0</v>
      </c>
      <c r="J69" s="748"/>
      <c r="K69" s="806"/>
      <c r="L69" s="806"/>
    </row>
    <row r="70" spans="1:12" ht="16.2" hidden="1" thickBot="1">
      <c r="A70" s="369" t="s">
        <v>339</v>
      </c>
      <c r="B70" s="370"/>
      <c r="C70" s="371"/>
      <c r="D70" s="623"/>
      <c r="E70" s="819">
        <v>88.5</v>
      </c>
      <c r="K70" s="806"/>
      <c r="L70" s="806"/>
    </row>
    <row r="71" spans="1:12">
      <c r="E71" s="748">
        <f>E49-E68</f>
        <v>0</v>
      </c>
      <c r="K71" s="806"/>
      <c r="L71" s="806"/>
    </row>
    <row r="72" spans="1:12">
      <c r="J72" s="748"/>
      <c r="K72" s="806"/>
      <c r="L72" s="806"/>
    </row>
    <row r="73" spans="1:12">
      <c r="K73" s="806"/>
      <c r="L73" s="806"/>
    </row>
    <row r="74" spans="1:12">
      <c r="K74" s="806"/>
      <c r="L74" s="806"/>
    </row>
    <row r="75" spans="1:12">
      <c r="K75" s="806"/>
      <c r="L75" s="806"/>
    </row>
    <row r="76" spans="1:12">
      <c r="K76" s="806"/>
      <c r="L76" s="806"/>
    </row>
    <row r="77" spans="1:12">
      <c r="K77" s="806"/>
      <c r="L77" s="806"/>
    </row>
    <row r="78" spans="1:12">
      <c r="K78" s="806"/>
      <c r="L78" s="806"/>
    </row>
    <row r="79" spans="1:12">
      <c r="K79" s="806"/>
      <c r="L79" s="806"/>
    </row>
    <row r="80" spans="1:12">
      <c r="K80" s="806"/>
      <c r="L80" s="806"/>
    </row>
    <row r="81" spans="11:12">
      <c r="K81" s="806"/>
      <c r="L81" s="806"/>
    </row>
    <row r="82" spans="11:12">
      <c r="K82" s="806"/>
      <c r="L82" s="806"/>
    </row>
    <row r="83" spans="11:12">
      <c r="K83" s="806"/>
      <c r="L83" s="806"/>
    </row>
    <row r="84" spans="11:12">
      <c r="K84" s="806"/>
      <c r="L84" s="806"/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0" orientation="portrait" useFirstPageNumber="1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1.8867187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352</v>
      </c>
      <c r="E2" s="229"/>
      <c r="G2" s="692" t="s">
        <v>353</v>
      </c>
      <c r="I2" s="1205"/>
      <c r="K2" s="170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1386" t="s">
        <v>575</v>
      </c>
      <c r="D4" s="1040"/>
      <c r="E4" s="751" t="s">
        <v>268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296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>
        <v>38</v>
      </c>
      <c r="F10" s="608">
        <v>665</v>
      </c>
      <c r="G10" s="702"/>
      <c r="H10" s="702">
        <f t="shared" si="0"/>
        <v>665</v>
      </c>
      <c r="I10" s="700">
        <v>666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>
        <v>10</v>
      </c>
      <c r="F11" s="608">
        <v>16</v>
      </c>
      <c r="G11" s="702"/>
      <c r="H11" s="702">
        <f t="shared" si="0"/>
        <v>16</v>
      </c>
      <c r="I11" s="700">
        <v>16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48</v>
      </c>
      <c r="F14" s="608">
        <f t="shared" ref="F14:L14" si="1">SUM(F9:F13)</f>
        <v>681</v>
      </c>
      <c r="G14" s="608">
        <f t="shared" si="1"/>
        <v>0</v>
      </c>
      <c r="H14" s="608">
        <f t="shared" si="1"/>
        <v>681</v>
      </c>
      <c r="I14" s="608">
        <f t="shared" si="1"/>
        <v>682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48</v>
      </c>
      <c r="F16" s="286">
        <f t="shared" ref="F16:L16" si="2">SUM(F14:F15)</f>
        <v>681</v>
      </c>
      <c r="G16" s="286">
        <f t="shared" si="2"/>
        <v>0</v>
      </c>
      <c r="H16" s="286">
        <f t="shared" si="2"/>
        <v>681</v>
      </c>
      <c r="I16" s="286">
        <f t="shared" si="2"/>
        <v>682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14964</v>
      </c>
      <c r="F24" s="608">
        <v>14691</v>
      </c>
      <c r="G24" s="702"/>
      <c r="H24" s="702">
        <f t="shared" si="0"/>
        <v>14691</v>
      </c>
      <c r="I24" s="700">
        <v>14447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/>
      <c r="H27" s="702">
        <f t="shared" si="0"/>
        <v>0</v>
      </c>
      <c r="I27" s="700"/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14964</v>
      </c>
      <c r="F29" s="286">
        <f t="shared" ref="F29:L29" si="4">SUM(F24:F28)</f>
        <v>14691</v>
      </c>
      <c r="G29" s="286">
        <f t="shared" si="4"/>
        <v>0</v>
      </c>
      <c r="H29" s="286">
        <f t="shared" si="4"/>
        <v>14691</v>
      </c>
      <c r="I29" s="286">
        <f t="shared" si="4"/>
        <v>14447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0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0</v>
      </c>
      <c r="G46" s="320">
        <f t="shared" si="5"/>
        <v>0</v>
      </c>
      <c r="H46" s="320">
        <f t="shared" si="5"/>
        <v>0</v>
      </c>
      <c r="I46" s="320">
        <f t="shared" si="5"/>
        <v>0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0</v>
      </c>
      <c r="G47" s="286">
        <f t="shared" si="6"/>
        <v>0</v>
      </c>
      <c r="H47" s="286">
        <f t="shared" si="6"/>
        <v>0</v>
      </c>
      <c r="I47" s="286">
        <f t="shared" si="6"/>
        <v>0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15012</v>
      </c>
      <c r="F49" s="749">
        <f t="shared" ref="F49:L49" si="7">F16+F22+F29+F47</f>
        <v>15372</v>
      </c>
      <c r="G49" s="749">
        <f t="shared" si="7"/>
        <v>0</v>
      </c>
      <c r="H49" s="749">
        <f t="shared" si="7"/>
        <v>15372</v>
      </c>
      <c r="I49" s="749">
        <f t="shared" si="7"/>
        <v>15129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15012</v>
      </c>
      <c r="F51" s="446">
        <f t="shared" ref="F51:L51" si="8">SUM(F52:F54)</f>
        <v>15372</v>
      </c>
      <c r="G51" s="446">
        <f t="shared" si="8"/>
        <v>0</v>
      </c>
      <c r="H51" s="446">
        <f t="shared" si="8"/>
        <v>15372</v>
      </c>
      <c r="I51" s="446">
        <f t="shared" si="8"/>
        <v>15129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4917</v>
      </c>
      <c r="F52" s="788">
        <v>5062</v>
      </c>
      <c r="G52" s="768"/>
      <c r="H52" s="768">
        <f t="shared" ref="H52:H64" si="9">SUM(F52:G52)</f>
        <v>5062</v>
      </c>
      <c r="I52" s="769">
        <v>4872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1345</v>
      </c>
      <c r="F53" s="788">
        <v>1395</v>
      </c>
      <c r="G53" s="702"/>
      <c r="H53" s="702">
        <f t="shared" si="9"/>
        <v>1395</v>
      </c>
      <c r="I53" s="700">
        <v>1343</v>
      </c>
      <c r="J53" s="1246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8750</v>
      </c>
      <c r="F54" s="788">
        <v>8915</v>
      </c>
      <c r="G54" s="702"/>
      <c r="H54" s="702">
        <f t="shared" si="9"/>
        <v>8915</v>
      </c>
      <c r="I54" s="700">
        <v>8914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>
        <f>SUM(I61:I63)</f>
        <v>0</v>
      </c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0</v>
      </c>
      <c r="F61" s="446">
        <f t="shared" ref="F61:L61" si="11">SUM(F62:F64)</f>
        <v>0</v>
      </c>
      <c r="G61" s="446">
        <f t="shared" si="11"/>
        <v>0</v>
      </c>
      <c r="H61" s="446">
        <f t="shared" si="11"/>
        <v>0</v>
      </c>
      <c r="I61" s="446">
        <f t="shared" si="11"/>
        <v>0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88"/>
      <c r="G62" s="768"/>
      <c r="H62" s="768">
        <f t="shared" si="9"/>
        <v>0</v>
      </c>
      <c r="I62" s="769"/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700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15012</v>
      </c>
      <c r="F68" s="749">
        <f t="shared" ref="F68:L68" si="13">F51+F55+F61+F65</f>
        <v>15372</v>
      </c>
      <c r="G68" s="749">
        <f t="shared" si="13"/>
        <v>0</v>
      </c>
      <c r="H68" s="749">
        <f t="shared" si="13"/>
        <v>15372</v>
      </c>
      <c r="I68" s="749">
        <f t="shared" si="13"/>
        <v>15129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9" firstPageNumber="21" orientation="portrait" useFirstPageNumber="1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opLeftCell="B1"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0.109375" style="604" customWidth="1"/>
    <col min="4" max="4" width="14.5546875" style="604" hidden="1" customWidth="1"/>
    <col min="5" max="5" width="10.332031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355</v>
      </c>
      <c r="E2" s="229"/>
      <c r="G2" s="1205" t="s">
        <v>353</v>
      </c>
      <c r="I2" s="692"/>
      <c r="K2" s="170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567</v>
      </c>
      <c r="D4" s="1040"/>
      <c r="E4" s="751" t="s">
        <v>287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>
        <v>16128</v>
      </c>
      <c r="F10" s="608">
        <v>16208</v>
      </c>
      <c r="G10" s="702"/>
      <c r="H10" s="702">
        <f t="shared" si="0"/>
        <v>16208</v>
      </c>
      <c r="I10" s="702">
        <v>13043</v>
      </c>
      <c r="J10" s="693"/>
      <c r="K10" s="702"/>
      <c r="L10" s="818"/>
    </row>
    <row r="11" spans="1:12" ht="13.2">
      <c r="A11" s="267"/>
      <c r="B11" s="268">
        <v>3</v>
      </c>
      <c r="C11" s="59" t="s">
        <v>842</v>
      </c>
      <c r="D11" s="59"/>
      <c r="E11" s="608">
        <v>4355</v>
      </c>
      <c r="F11" s="608">
        <v>4355</v>
      </c>
      <c r="G11" s="702"/>
      <c r="H11" s="702">
        <f t="shared" si="0"/>
        <v>4355</v>
      </c>
      <c r="I11" s="702">
        <v>3236</v>
      </c>
      <c r="J11" s="693"/>
      <c r="K11" s="702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20483</v>
      </c>
      <c r="F14" s="608">
        <f t="shared" ref="F14:L14" si="1">SUM(F9:F13)</f>
        <v>20563</v>
      </c>
      <c r="G14" s="608">
        <f t="shared" si="1"/>
        <v>0</v>
      </c>
      <c r="H14" s="608">
        <f t="shared" si="1"/>
        <v>20563</v>
      </c>
      <c r="I14" s="608">
        <f t="shared" si="1"/>
        <v>16279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20483</v>
      </c>
      <c r="F16" s="286">
        <f t="shared" ref="F16:L16" si="2">SUM(F14:F15)</f>
        <v>20563</v>
      </c>
      <c r="G16" s="286">
        <f t="shared" si="2"/>
        <v>0</v>
      </c>
      <c r="H16" s="286">
        <f t="shared" si="2"/>
        <v>20563</v>
      </c>
      <c r="I16" s="286">
        <f t="shared" si="2"/>
        <v>16279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10015</v>
      </c>
      <c r="F24" s="608">
        <v>12273</v>
      </c>
      <c r="G24" s="702"/>
      <c r="H24" s="702">
        <f t="shared" si="0"/>
        <v>12273</v>
      </c>
      <c r="I24" s="700">
        <v>10024</v>
      </c>
      <c r="J24" s="693"/>
      <c r="K24" s="702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/>
      <c r="H27" s="702">
        <f t="shared" si="0"/>
        <v>0</v>
      </c>
      <c r="I27" s="700"/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10015</v>
      </c>
      <c r="F29" s="286">
        <f t="shared" ref="F29:L29" si="4">SUM(F24:F28)</f>
        <v>12273</v>
      </c>
      <c r="G29" s="286">
        <f t="shared" si="4"/>
        <v>0</v>
      </c>
      <c r="H29" s="286">
        <f t="shared" si="4"/>
        <v>12273</v>
      </c>
      <c r="I29" s="286">
        <f t="shared" si="4"/>
        <v>10024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0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0</v>
      </c>
      <c r="G46" s="320">
        <f t="shared" si="5"/>
        <v>0</v>
      </c>
      <c r="H46" s="320">
        <f t="shared" si="5"/>
        <v>0</v>
      </c>
      <c r="I46" s="320">
        <f t="shared" si="5"/>
        <v>0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0</v>
      </c>
      <c r="G47" s="286">
        <f t="shared" si="6"/>
        <v>0</v>
      </c>
      <c r="H47" s="286">
        <f t="shared" si="6"/>
        <v>0</v>
      </c>
      <c r="I47" s="286">
        <f t="shared" si="6"/>
        <v>0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30498</v>
      </c>
      <c r="F49" s="749">
        <f t="shared" ref="F49:L49" si="7">F16+F22+F29+F47</f>
        <v>32836</v>
      </c>
      <c r="G49" s="749">
        <f t="shared" si="7"/>
        <v>0</v>
      </c>
      <c r="H49" s="749">
        <f t="shared" si="7"/>
        <v>32836</v>
      </c>
      <c r="I49" s="749">
        <f t="shared" si="7"/>
        <v>26303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30298</v>
      </c>
      <c r="F51" s="446">
        <f t="shared" ref="F51:L51" si="8">SUM(F52:F54)</f>
        <v>31600</v>
      </c>
      <c r="G51" s="446">
        <f t="shared" si="8"/>
        <v>0</v>
      </c>
      <c r="H51" s="446">
        <f t="shared" si="8"/>
        <v>31600</v>
      </c>
      <c r="I51" s="446">
        <f t="shared" si="8"/>
        <v>26278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4851</v>
      </c>
      <c r="F52" s="788">
        <v>6065</v>
      </c>
      <c r="G52" s="768">
        <v>22</v>
      </c>
      <c r="H52" s="768">
        <f t="shared" ref="H52:H64" si="9">SUM(F52:G52)</f>
        <v>6087</v>
      </c>
      <c r="I52" s="768">
        <v>6086</v>
      </c>
      <c r="J52" s="693"/>
      <c r="K52" s="768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1111</v>
      </c>
      <c r="F53" s="788">
        <v>1199</v>
      </c>
      <c r="G53" s="702">
        <v>-22</v>
      </c>
      <c r="H53" s="702">
        <f t="shared" si="9"/>
        <v>1177</v>
      </c>
      <c r="I53" s="702">
        <v>1104</v>
      </c>
      <c r="J53" s="693"/>
      <c r="K53" s="702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24336</v>
      </c>
      <c r="F54" s="788">
        <v>24336</v>
      </c>
      <c r="G54" s="702"/>
      <c r="H54" s="702">
        <f t="shared" si="9"/>
        <v>24336</v>
      </c>
      <c r="I54" s="702">
        <v>19088</v>
      </c>
      <c r="J54" s="693"/>
      <c r="K54" s="702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200</v>
      </c>
      <c r="F61" s="446">
        <f t="shared" ref="F61:L61" si="11">SUM(F62:F64)</f>
        <v>1236</v>
      </c>
      <c r="G61" s="446">
        <f t="shared" si="11"/>
        <v>0</v>
      </c>
      <c r="H61" s="446">
        <f t="shared" si="11"/>
        <v>1236</v>
      </c>
      <c r="I61" s="446">
        <f t="shared" si="11"/>
        <v>25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200</v>
      </c>
      <c r="F62" s="788">
        <v>200</v>
      </c>
      <c r="G62" s="768"/>
      <c r="H62" s="768">
        <f t="shared" si="9"/>
        <v>200</v>
      </c>
      <c r="I62" s="768">
        <v>25</v>
      </c>
      <c r="K62" s="768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>
        <v>1036</v>
      </c>
      <c r="G64" s="1953"/>
      <c r="H64" s="1691">
        <f t="shared" si="9"/>
        <v>1036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30498</v>
      </c>
      <c r="F68" s="749">
        <f t="shared" ref="F68:L68" si="13">F51+F55+F61+F65</f>
        <v>32836</v>
      </c>
      <c r="G68" s="749">
        <f t="shared" si="13"/>
        <v>0</v>
      </c>
      <c r="H68" s="749">
        <f t="shared" si="13"/>
        <v>32836</v>
      </c>
      <c r="I68" s="749">
        <f t="shared" si="13"/>
        <v>26303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54.6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1" firstPageNumber="22" orientation="portrait" useFirstPageNumber="1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opLeftCell="B1"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57.5546875" style="604" customWidth="1"/>
    <col min="4" max="4" width="12.664062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360</v>
      </c>
      <c r="E2" s="229"/>
      <c r="G2" s="1205" t="s">
        <v>356</v>
      </c>
      <c r="I2" s="692"/>
      <c r="K2" s="170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1386" t="s">
        <v>568</v>
      </c>
      <c r="D4" s="1040"/>
      <c r="E4" s="751" t="s">
        <v>361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>
        <v>78287</v>
      </c>
      <c r="F10" s="608">
        <v>78337</v>
      </c>
      <c r="G10" s="702"/>
      <c r="H10" s="702">
        <f t="shared" si="0"/>
        <v>78337</v>
      </c>
      <c r="I10" s="700">
        <v>74464</v>
      </c>
      <c r="J10" s="693"/>
      <c r="K10" s="608">
        <v>6426</v>
      </c>
      <c r="L10" s="818"/>
    </row>
    <row r="11" spans="1:12" ht="13.2">
      <c r="A11" s="267"/>
      <c r="B11" s="268">
        <v>3</v>
      </c>
      <c r="C11" s="59" t="s">
        <v>842</v>
      </c>
      <c r="D11" s="59"/>
      <c r="E11" s="608">
        <v>21139</v>
      </c>
      <c r="F11" s="608">
        <v>22337</v>
      </c>
      <c r="G11" s="702"/>
      <c r="H11" s="702">
        <f t="shared" si="0"/>
        <v>22337</v>
      </c>
      <c r="I11" s="700">
        <v>20739</v>
      </c>
      <c r="J11" s="693"/>
      <c r="K11" s="608">
        <v>1736</v>
      </c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99426</v>
      </c>
      <c r="F14" s="608">
        <f t="shared" ref="F14:L14" si="1">SUM(F9:F13)</f>
        <v>100674</v>
      </c>
      <c r="G14" s="608">
        <f t="shared" si="1"/>
        <v>0</v>
      </c>
      <c r="H14" s="608">
        <f t="shared" si="1"/>
        <v>100674</v>
      </c>
      <c r="I14" s="608">
        <f t="shared" si="1"/>
        <v>95203</v>
      </c>
      <c r="J14" s="608">
        <f t="shared" si="1"/>
        <v>0</v>
      </c>
      <c r="K14" s="608">
        <f t="shared" si="1"/>
        <v>8162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99426</v>
      </c>
      <c r="F16" s="286">
        <f t="shared" ref="F16:L16" si="2">SUM(F14:F15)</f>
        <v>100674</v>
      </c>
      <c r="G16" s="286">
        <f t="shared" si="2"/>
        <v>0</v>
      </c>
      <c r="H16" s="286">
        <f t="shared" si="2"/>
        <v>100674</v>
      </c>
      <c r="I16" s="286">
        <f t="shared" si="2"/>
        <v>95203</v>
      </c>
      <c r="J16" s="286">
        <f t="shared" si="2"/>
        <v>0</v>
      </c>
      <c r="K16" s="286">
        <f t="shared" si="2"/>
        <v>8162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153134</v>
      </c>
      <c r="F24" s="608">
        <v>157218</v>
      </c>
      <c r="G24" s="702">
        <v>-700</v>
      </c>
      <c r="H24" s="702">
        <f t="shared" si="0"/>
        <v>156518</v>
      </c>
      <c r="I24" s="700">
        <v>144859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>
        <v>700</v>
      </c>
      <c r="H27" s="702">
        <f t="shared" si="0"/>
        <v>700</v>
      </c>
      <c r="I27" s="700">
        <v>700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153134</v>
      </c>
      <c r="F29" s="286">
        <f t="shared" ref="F29:L29" si="4">SUM(F24:F28)</f>
        <v>157218</v>
      </c>
      <c r="G29" s="286">
        <f t="shared" si="4"/>
        <v>0</v>
      </c>
      <c r="H29" s="286">
        <f t="shared" si="4"/>
        <v>157218</v>
      </c>
      <c r="I29" s="286">
        <f t="shared" si="4"/>
        <v>145559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0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0</v>
      </c>
      <c r="G46" s="320">
        <f t="shared" si="5"/>
        <v>0</v>
      </c>
      <c r="H46" s="320">
        <f t="shared" si="5"/>
        <v>0</v>
      </c>
      <c r="I46" s="320">
        <f t="shared" si="5"/>
        <v>0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0</v>
      </c>
      <c r="G47" s="286">
        <f t="shared" si="6"/>
        <v>0</v>
      </c>
      <c r="H47" s="286">
        <f t="shared" si="6"/>
        <v>0</v>
      </c>
      <c r="I47" s="286">
        <f t="shared" si="6"/>
        <v>0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252560</v>
      </c>
      <c r="F49" s="749">
        <f t="shared" ref="F49:L49" si="7">F16+F22+F29+F47</f>
        <v>257892</v>
      </c>
      <c r="G49" s="749">
        <f t="shared" si="7"/>
        <v>0</v>
      </c>
      <c r="H49" s="749">
        <f t="shared" si="7"/>
        <v>257892</v>
      </c>
      <c r="I49" s="749">
        <f t="shared" si="7"/>
        <v>240762</v>
      </c>
      <c r="J49" s="749">
        <f t="shared" si="7"/>
        <v>0</v>
      </c>
      <c r="K49" s="749">
        <f t="shared" si="7"/>
        <v>8162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251290</v>
      </c>
      <c r="F51" s="446">
        <f t="shared" ref="F51:L51" si="8">SUM(F52:F54)</f>
        <v>253891</v>
      </c>
      <c r="G51" s="446">
        <f t="shared" si="8"/>
        <v>0</v>
      </c>
      <c r="H51" s="446">
        <f t="shared" si="8"/>
        <v>253891</v>
      </c>
      <c r="I51" s="446">
        <f t="shared" si="8"/>
        <v>237925</v>
      </c>
      <c r="J51" s="446">
        <f t="shared" si="8"/>
        <v>0</v>
      </c>
      <c r="K51" s="446">
        <f t="shared" si="8"/>
        <v>8162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67156</v>
      </c>
      <c r="F52" s="788">
        <v>68737</v>
      </c>
      <c r="G52" s="768"/>
      <c r="H52" s="768">
        <f t="shared" ref="H52:H64" si="9">SUM(F52:G52)</f>
        <v>68737</v>
      </c>
      <c r="I52" s="768">
        <v>60970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14895</v>
      </c>
      <c r="F53" s="788">
        <v>15248</v>
      </c>
      <c r="G53" s="702"/>
      <c r="H53" s="702">
        <f t="shared" si="9"/>
        <v>15248</v>
      </c>
      <c r="I53" s="702">
        <v>13858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169239</v>
      </c>
      <c r="F54" s="788">
        <v>169906</v>
      </c>
      <c r="G54" s="702"/>
      <c r="H54" s="702">
        <f t="shared" si="9"/>
        <v>169906</v>
      </c>
      <c r="I54" s="700">
        <v>163097</v>
      </c>
      <c r="J54" s="693"/>
      <c r="K54" s="788">
        <v>8162</v>
      </c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1270</v>
      </c>
      <c r="F61" s="446">
        <f t="shared" ref="F61:L61" si="11">SUM(F62:F64)</f>
        <v>4001</v>
      </c>
      <c r="G61" s="446">
        <f t="shared" si="11"/>
        <v>0</v>
      </c>
      <c r="H61" s="446">
        <f t="shared" si="11"/>
        <v>4001</v>
      </c>
      <c r="I61" s="446">
        <f t="shared" si="11"/>
        <v>2836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1270</v>
      </c>
      <c r="F62" s="788">
        <v>4001</v>
      </c>
      <c r="G62" s="768"/>
      <c r="H62" s="768">
        <f t="shared" si="9"/>
        <v>4001</v>
      </c>
      <c r="I62" s="768">
        <v>2836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252560</v>
      </c>
      <c r="F68" s="749">
        <f t="shared" ref="F68:L68" si="13">F51+F55+F61+F65</f>
        <v>257892</v>
      </c>
      <c r="G68" s="749">
        <f t="shared" si="13"/>
        <v>0</v>
      </c>
      <c r="H68" s="749">
        <f t="shared" si="13"/>
        <v>257892</v>
      </c>
      <c r="I68" s="749">
        <f t="shared" si="13"/>
        <v>240761</v>
      </c>
      <c r="J68" s="749">
        <f t="shared" si="13"/>
        <v>0</v>
      </c>
      <c r="K68" s="749">
        <f t="shared" si="13"/>
        <v>8162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2" firstPageNumber="23" orientation="portrait" useFirstPageNumber="1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0"/>
  <sheetViews>
    <sheetView workbookViewId="0">
      <selection activeCell="F10" sqref="F10:G10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362</v>
      </c>
      <c r="E2" s="229"/>
      <c r="G2" s="1205" t="s">
        <v>618</v>
      </c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1386" t="s">
        <v>573</v>
      </c>
      <c r="D4" s="1040"/>
      <c r="E4" s="751" t="s">
        <v>369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/>
      <c r="F10" s="608">
        <v>14</v>
      </c>
      <c r="G10" s="702">
        <v>4</v>
      </c>
      <c r="H10" s="702">
        <f t="shared" si="0"/>
        <v>18</v>
      </c>
      <c r="I10" s="700">
        <v>18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>
        <v>4</v>
      </c>
      <c r="G11" s="702">
        <v>1</v>
      </c>
      <c r="H11" s="702">
        <f t="shared" si="0"/>
        <v>5</v>
      </c>
      <c r="I11" s="700">
        <v>5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0</v>
      </c>
      <c r="F14" s="608">
        <f t="shared" ref="F14:L14" si="1">SUM(F9:F13)</f>
        <v>18</v>
      </c>
      <c r="G14" s="608">
        <f t="shared" si="1"/>
        <v>5</v>
      </c>
      <c r="H14" s="608">
        <f t="shared" si="1"/>
        <v>23</v>
      </c>
      <c r="I14" s="608">
        <f t="shared" si="1"/>
        <v>23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0</v>
      </c>
      <c r="F16" s="286">
        <f t="shared" ref="F16:L16" si="2">SUM(F14:F15)</f>
        <v>18</v>
      </c>
      <c r="G16" s="286">
        <f t="shared" si="2"/>
        <v>5</v>
      </c>
      <c r="H16" s="286">
        <f t="shared" si="2"/>
        <v>23</v>
      </c>
      <c r="I16" s="286">
        <f t="shared" si="2"/>
        <v>23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159</v>
      </c>
      <c r="D24" s="59"/>
      <c r="E24" s="608">
        <v>35226</v>
      </c>
      <c r="F24" s="608">
        <v>44951</v>
      </c>
      <c r="G24" s="702">
        <v>-5</v>
      </c>
      <c r="H24" s="702">
        <f t="shared" si="0"/>
        <v>44946</v>
      </c>
      <c r="I24" s="702">
        <v>43931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/>
      <c r="H27" s="702">
        <f t="shared" si="0"/>
        <v>0</v>
      </c>
      <c r="I27" s="700"/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35226</v>
      </c>
      <c r="F29" s="286">
        <f t="shared" ref="F29:L29" si="4">SUM(F24:F28)</f>
        <v>44951</v>
      </c>
      <c r="G29" s="286">
        <f t="shared" si="4"/>
        <v>-5</v>
      </c>
      <c r="H29" s="286">
        <f t="shared" si="4"/>
        <v>44946</v>
      </c>
      <c r="I29" s="286">
        <f t="shared" si="4"/>
        <v>43931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5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6">SUM(F44:F45)</f>
        <v>0</v>
      </c>
      <c r="G46" s="320">
        <f t="shared" si="6"/>
        <v>0</v>
      </c>
      <c r="H46" s="320">
        <f t="shared" si="6"/>
        <v>0</v>
      </c>
      <c r="I46" s="320">
        <f t="shared" si="6"/>
        <v>0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7">F33+F42+F43+F46</f>
        <v>0</v>
      </c>
      <c r="G47" s="286">
        <f t="shared" si="7"/>
        <v>0</v>
      </c>
      <c r="H47" s="286">
        <f t="shared" si="7"/>
        <v>0</v>
      </c>
      <c r="I47" s="286">
        <f t="shared" si="7"/>
        <v>0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35226</v>
      </c>
      <c r="F49" s="749">
        <f t="shared" ref="F49:L49" si="8">F16+F22+F29+F47</f>
        <v>44969</v>
      </c>
      <c r="G49" s="749">
        <f t="shared" si="8"/>
        <v>0</v>
      </c>
      <c r="H49" s="749">
        <f t="shared" si="8"/>
        <v>44969</v>
      </c>
      <c r="I49" s="749">
        <f t="shared" si="8"/>
        <v>43954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35099</v>
      </c>
      <c r="F51" s="446">
        <f t="shared" ref="F51:L51" si="9">SUM(F52:F54)</f>
        <v>44842</v>
      </c>
      <c r="G51" s="446">
        <f t="shared" si="9"/>
        <v>0</v>
      </c>
      <c r="H51" s="446">
        <f t="shared" si="9"/>
        <v>44842</v>
      </c>
      <c r="I51" s="446">
        <f t="shared" si="9"/>
        <v>43945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24709</v>
      </c>
      <c r="F52" s="788">
        <v>32023</v>
      </c>
      <c r="G52" s="768"/>
      <c r="H52" s="768">
        <f t="shared" ref="H52:H64" si="10">SUM(F52:G52)</f>
        <v>32023</v>
      </c>
      <c r="I52" s="768">
        <v>31224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5518</v>
      </c>
      <c r="F53" s="788">
        <v>7129</v>
      </c>
      <c r="G53" s="702"/>
      <c r="H53" s="702">
        <f t="shared" si="10"/>
        <v>7129</v>
      </c>
      <c r="I53" s="702">
        <v>6962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4872</v>
      </c>
      <c r="F54" s="788">
        <v>5690</v>
      </c>
      <c r="G54" s="702"/>
      <c r="H54" s="702">
        <f t="shared" si="10"/>
        <v>5690</v>
      </c>
      <c r="I54" s="702">
        <v>5759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0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821"/>
      <c r="H56" s="821">
        <f t="shared" si="10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10"/>
        <v>0</v>
      </c>
      <c r="I57" s="822"/>
      <c r="K57" s="1416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821"/>
      <c r="H58" s="821">
        <f t="shared" si="10"/>
        <v>0</v>
      </c>
      <c r="I58" s="822"/>
      <c r="J58" s="1512"/>
      <c r="K58" s="1416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823"/>
      <c r="H59" s="823"/>
      <c r="I59" s="824"/>
      <c r="K59" s="1509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02"/>
      <c r="G60" s="703"/>
      <c r="H60" s="703">
        <f t="shared" si="10"/>
        <v>0</v>
      </c>
      <c r="I60" s="814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127</v>
      </c>
      <c r="F61" s="446">
        <f t="shared" ref="F61:L61" si="12">SUM(F62:F64)</f>
        <v>127</v>
      </c>
      <c r="G61" s="446">
        <f t="shared" si="12"/>
        <v>0</v>
      </c>
      <c r="H61" s="446">
        <f t="shared" si="12"/>
        <v>127</v>
      </c>
      <c r="I61" s="446">
        <f t="shared" si="12"/>
        <v>9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127</v>
      </c>
      <c r="F62" s="788">
        <v>127</v>
      </c>
      <c r="G62" s="768"/>
      <c r="H62" s="768">
        <f t="shared" si="10"/>
        <v>127</v>
      </c>
      <c r="I62" s="768">
        <v>9</v>
      </c>
      <c r="K62" s="1424"/>
      <c r="L62" s="822"/>
    </row>
    <row r="63" spans="1:12" ht="13.2">
      <c r="A63" s="742"/>
      <c r="B63" s="743">
        <v>2</v>
      </c>
      <c r="C63" s="744" t="s">
        <v>217</v>
      </c>
      <c r="D63" s="1148"/>
      <c r="E63" s="1210"/>
      <c r="F63" s="771"/>
      <c r="G63" s="713"/>
      <c r="H63" s="713"/>
      <c r="I63" s="824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703"/>
      <c r="G64" s="1503"/>
      <c r="H64" s="1503">
        <f t="shared" si="10"/>
        <v>0</v>
      </c>
      <c r="I64" s="814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3">SUM(F66:F67)</f>
        <v>0</v>
      </c>
      <c r="G65" s="1228">
        <f t="shared" si="13"/>
        <v>0</v>
      </c>
      <c r="H65" s="1228">
        <f t="shared" si="13"/>
        <v>0</v>
      </c>
      <c r="I65" s="1228">
        <f t="shared" si="13"/>
        <v>0</v>
      </c>
      <c r="J65" s="1228">
        <f t="shared" si="13"/>
        <v>0</v>
      </c>
      <c r="K65" s="1228">
        <f t="shared" si="13"/>
        <v>0</v>
      </c>
      <c r="L65" s="1228">
        <f t="shared" si="13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 t="shared" ref="E68:L68" si="14">E51+E55+E61+E65</f>
        <v>35226</v>
      </c>
      <c r="F68" s="749">
        <f t="shared" si="14"/>
        <v>44969</v>
      </c>
      <c r="G68" s="749">
        <f t="shared" si="14"/>
        <v>0</v>
      </c>
      <c r="H68" s="749">
        <f t="shared" si="14"/>
        <v>44969</v>
      </c>
      <c r="I68" s="749">
        <f t="shared" si="14"/>
        <v>43954</v>
      </c>
      <c r="J68" s="749">
        <f t="shared" si="14"/>
        <v>0</v>
      </c>
      <c r="K68" s="749">
        <f t="shared" si="14"/>
        <v>0</v>
      </c>
      <c r="L68" s="749">
        <f t="shared" si="14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372">
        <v>769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4" orientation="portrait" useFirstPageNumber="1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370</v>
      </c>
      <c r="E2" s="229"/>
      <c r="G2" s="1205" t="s">
        <v>363</v>
      </c>
      <c r="I2" s="1205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574</v>
      </c>
      <c r="D4" s="1040"/>
      <c r="E4" s="751" t="s">
        <v>373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>
        <v>2035</v>
      </c>
      <c r="F10" s="608">
        <v>2035</v>
      </c>
      <c r="G10" s="702">
        <v>-272</v>
      </c>
      <c r="H10" s="702">
        <f t="shared" si="0"/>
        <v>1763</v>
      </c>
      <c r="I10" s="700">
        <v>1763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/>
      <c r="G11" s="702"/>
      <c r="H11" s="702">
        <f t="shared" si="0"/>
        <v>0</v>
      </c>
      <c r="I11" s="700"/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2035</v>
      </c>
      <c r="F14" s="608">
        <f t="shared" ref="F14:L14" si="1">SUM(F9:F13)</f>
        <v>2035</v>
      </c>
      <c r="G14" s="608">
        <f t="shared" si="1"/>
        <v>-272</v>
      </c>
      <c r="H14" s="608">
        <f t="shared" si="1"/>
        <v>1763</v>
      </c>
      <c r="I14" s="608">
        <f t="shared" si="1"/>
        <v>1763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2035</v>
      </c>
      <c r="F16" s="286">
        <f t="shared" ref="F16:L16" si="2">SUM(F14:F15)</f>
        <v>2035</v>
      </c>
      <c r="G16" s="286">
        <f t="shared" si="2"/>
        <v>-272</v>
      </c>
      <c r="H16" s="286">
        <f t="shared" si="2"/>
        <v>1763</v>
      </c>
      <c r="I16" s="286">
        <f t="shared" si="2"/>
        <v>1763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5007</v>
      </c>
      <c r="F24" s="608">
        <v>5007</v>
      </c>
      <c r="G24" s="702">
        <v>383</v>
      </c>
      <c r="H24" s="702">
        <f t="shared" si="0"/>
        <v>5390</v>
      </c>
      <c r="I24" s="700">
        <v>5389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/>
      <c r="H27" s="702">
        <f t="shared" si="0"/>
        <v>0</v>
      </c>
      <c r="I27" s="700"/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5007</v>
      </c>
      <c r="F29" s="286">
        <f t="shared" ref="F29:L29" si="4">SUM(F24:F28)</f>
        <v>5007</v>
      </c>
      <c r="G29" s="286">
        <f t="shared" si="4"/>
        <v>383</v>
      </c>
      <c r="H29" s="286">
        <f t="shared" si="4"/>
        <v>5390</v>
      </c>
      <c r="I29" s="286">
        <f t="shared" si="4"/>
        <v>5389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5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6">SUM(F44:F45)</f>
        <v>0</v>
      </c>
      <c r="G46" s="320">
        <f t="shared" si="6"/>
        <v>0</v>
      </c>
      <c r="H46" s="320">
        <f t="shared" si="6"/>
        <v>0</v>
      </c>
      <c r="I46" s="320">
        <f t="shared" si="6"/>
        <v>0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7">F33+F42+F43+F46</f>
        <v>0</v>
      </c>
      <c r="G47" s="286">
        <f t="shared" si="7"/>
        <v>0</v>
      </c>
      <c r="H47" s="286">
        <f t="shared" si="7"/>
        <v>0</v>
      </c>
      <c r="I47" s="286">
        <f t="shared" si="7"/>
        <v>0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7042</v>
      </c>
      <c r="F49" s="749">
        <f t="shared" ref="F49:L49" si="8">F16+F22+F29+F47</f>
        <v>7042</v>
      </c>
      <c r="G49" s="749">
        <f t="shared" si="8"/>
        <v>111</v>
      </c>
      <c r="H49" s="749">
        <f t="shared" si="8"/>
        <v>7153</v>
      </c>
      <c r="I49" s="749">
        <f t="shared" si="8"/>
        <v>7152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7042</v>
      </c>
      <c r="F51" s="446">
        <f t="shared" ref="F51:L51" si="9">SUM(F52:F54)</f>
        <v>7042</v>
      </c>
      <c r="G51" s="446">
        <f t="shared" si="9"/>
        <v>111</v>
      </c>
      <c r="H51" s="446">
        <f t="shared" si="9"/>
        <v>7153</v>
      </c>
      <c r="I51" s="446">
        <f t="shared" si="9"/>
        <v>7152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/>
      <c r="F52" s="788"/>
      <c r="G52" s="768"/>
      <c r="H52" s="768">
        <f t="shared" ref="H52:H64" si="10">SUM(F52:G52)</f>
        <v>0</v>
      </c>
      <c r="I52" s="1422"/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/>
      <c r="F53" s="788"/>
      <c r="G53" s="702"/>
      <c r="H53" s="702">
        <f t="shared" si="10"/>
        <v>0</v>
      </c>
      <c r="I53" s="1414"/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7042</v>
      </c>
      <c r="F54" s="788">
        <v>7042</v>
      </c>
      <c r="G54" s="702">
        <v>111</v>
      </c>
      <c r="H54" s="702">
        <f t="shared" si="10"/>
        <v>7153</v>
      </c>
      <c r="I54" s="1423">
        <v>7152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0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821"/>
      <c r="H56" s="821">
        <f t="shared" si="10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10"/>
        <v>0</v>
      </c>
      <c r="I57" s="822"/>
      <c r="K57" s="1416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821"/>
      <c r="H58" s="821">
        <f t="shared" si="10"/>
        <v>0</v>
      </c>
      <c r="I58" s="822"/>
      <c r="J58" s="1512"/>
      <c r="K58" s="1416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817"/>
      <c r="H59" s="817"/>
      <c r="I59" s="818"/>
      <c r="K59" s="1509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0</v>
      </c>
      <c r="F61" s="446">
        <f t="shared" ref="F61:L61" si="12">SUM(F62:F64)</f>
        <v>0</v>
      </c>
      <c r="G61" s="446">
        <f t="shared" si="12"/>
        <v>0</v>
      </c>
      <c r="H61" s="446">
        <f t="shared" si="12"/>
        <v>0</v>
      </c>
      <c r="I61" s="446">
        <f t="shared" si="12"/>
        <v>0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88"/>
      <c r="G62" s="768"/>
      <c r="H62" s="768">
        <f t="shared" si="10"/>
        <v>0</v>
      </c>
      <c r="I62" s="816"/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10"/>
        <v>0</v>
      </c>
      <c r="I64" s="822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3">SUM(F66:F67)</f>
        <v>0</v>
      </c>
      <c r="G65" s="1228">
        <f t="shared" si="13"/>
        <v>0</v>
      </c>
      <c r="H65" s="1228">
        <f t="shared" si="13"/>
        <v>0</v>
      </c>
      <c r="I65" s="1228">
        <f t="shared" si="13"/>
        <v>0</v>
      </c>
      <c r="J65" s="1228">
        <f t="shared" si="13"/>
        <v>0</v>
      </c>
      <c r="K65" s="1228">
        <f t="shared" si="13"/>
        <v>0</v>
      </c>
      <c r="L65" s="1228">
        <f t="shared" si="13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7042</v>
      </c>
      <c r="F68" s="749">
        <f t="shared" ref="F68:L68" si="14">F51+F55+F61+F65</f>
        <v>7042</v>
      </c>
      <c r="G68" s="749">
        <f t="shared" si="14"/>
        <v>111</v>
      </c>
      <c r="H68" s="749">
        <f t="shared" si="14"/>
        <v>7153</v>
      </c>
      <c r="I68" s="749">
        <f t="shared" si="14"/>
        <v>7152</v>
      </c>
      <c r="J68" s="749">
        <f t="shared" si="14"/>
        <v>0</v>
      </c>
      <c r="K68" s="749">
        <f t="shared" si="14"/>
        <v>0</v>
      </c>
      <c r="L68" s="749">
        <f t="shared" si="14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372">
        <v>769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5" orientation="portrait" useFirstPageNumber="1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opLeftCell="C1" workbookViewId="0">
      <selection activeCell="K26" sqref="K26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6640625" style="604" customWidth="1"/>
    <col min="6" max="6" width="11.33203125" style="604" customWidth="1"/>
    <col min="7" max="7" width="12.109375" style="604" customWidth="1"/>
    <col min="8" max="8" width="11.33203125" style="604" customWidth="1"/>
    <col min="9" max="9" width="10.6640625" style="604" hidden="1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374</v>
      </c>
      <c r="E2" s="229"/>
      <c r="G2" s="1205" t="s">
        <v>375</v>
      </c>
      <c r="I2" s="1205" t="s">
        <v>371</v>
      </c>
    </row>
    <row r="3" spans="1:12" ht="15.6">
      <c r="A3" s="231" t="s">
        <v>148</v>
      </c>
      <c r="B3" s="232"/>
      <c r="C3" s="233" t="s">
        <v>632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29</v>
      </c>
      <c r="D4" s="1040"/>
      <c r="E4" s="751" t="s">
        <v>376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633</v>
      </c>
      <c r="F6" s="246" t="s">
        <v>634</v>
      </c>
      <c r="G6" s="753" t="s">
        <v>743</v>
      </c>
      <c r="H6" s="753" t="s">
        <v>833</v>
      </c>
      <c r="I6" s="753" t="s">
        <v>504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838</v>
      </c>
      <c r="D9" s="1141"/>
      <c r="E9" s="273"/>
      <c r="F9" s="702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840</v>
      </c>
      <c r="D10" s="59"/>
      <c r="E10" s="608"/>
      <c r="F10" s="702"/>
      <c r="G10" s="702"/>
      <c r="H10" s="702">
        <f t="shared" si="0"/>
        <v>0</v>
      </c>
      <c r="I10" s="700"/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702"/>
      <c r="G11" s="702"/>
      <c r="H11" s="702">
        <f t="shared" si="0"/>
        <v>0</v>
      </c>
      <c r="I11" s="700"/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846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0</v>
      </c>
      <c r="F14" s="608">
        <f t="shared" ref="F14:L14" si="1">SUM(F9:F13)</f>
        <v>0</v>
      </c>
      <c r="G14" s="608">
        <f t="shared" si="1"/>
        <v>0</v>
      </c>
      <c r="H14" s="608">
        <f t="shared" si="1"/>
        <v>0</v>
      </c>
      <c r="I14" s="608">
        <f t="shared" si="1"/>
        <v>0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0</v>
      </c>
      <c r="F16" s="286">
        <f t="shared" ref="F16:L16" si="2">SUM(F14:F15)</f>
        <v>0</v>
      </c>
      <c r="G16" s="286">
        <f t="shared" si="2"/>
        <v>0</v>
      </c>
      <c r="H16" s="286">
        <f t="shared" si="2"/>
        <v>0</v>
      </c>
      <c r="I16" s="286">
        <f t="shared" si="2"/>
        <v>0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>
        <v>1</v>
      </c>
      <c r="C18" s="59" t="s">
        <v>860</v>
      </c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2</v>
      </c>
      <c r="C19" s="59" t="s">
        <v>862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3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4</v>
      </c>
      <c r="C21" s="101" t="s">
        <v>325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159</v>
      </c>
      <c r="D24" s="59"/>
      <c r="E24" s="608"/>
      <c r="F24" s="702"/>
      <c r="G24" s="702"/>
      <c r="H24" s="702">
        <f t="shared" si="0"/>
        <v>0</v>
      </c>
      <c r="I24" s="700"/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702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702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196</v>
      </c>
      <c r="D27" s="59"/>
      <c r="E27" s="608"/>
      <c r="F27" s="702"/>
      <c r="G27" s="702"/>
      <c r="H27" s="702">
        <f t="shared" si="0"/>
        <v>0</v>
      </c>
      <c r="I27" s="700"/>
      <c r="J27" s="693"/>
      <c r="K27" s="1414"/>
      <c r="L27" s="818"/>
    </row>
    <row r="28" spans="1:12" ht="13.8" thickBot="1">
      <c r="A28" s="278"/>
      <c r="B28" s="279">
        <v>7</v>
      </c>
      <c r="C28" s="101" t="s">
        <v>778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0</v>
      </c>
      <c r="F29" s="286">
        <f t="shared" ref="F29:L29" si="4">SUM(F24:F28)</f>
        <v>0</v>
      </c>
      <c r="G29" s="286">
        <f t="shared" si="4"/>
        <v>0</v>
      </c>
      <c r="H29" s="286">
        <f t="shared" si="4"/>
        <v>0</v>
      </c>
      <c r="I29" s="286">
        <f t="shared" si="4"/>
        <v>0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702">
        <v>0</v>
      </c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702"/>
      <c r="G44" s="702"/>
      <c r="H44" s="702">
        <f t="shared" si="5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6">SUM(F44:F45)</f>
        <v>0</v>
      </c>
      <c r="G46" s="320">
        <f t="shared" si="6"/>
        <v>0</v>
      </c>
      <c r="H46" s="320">
        <f t="shared" si="6"/>
        <v>0</v>
      </c>
      <c r="I46" s="320">
        <f t="shared" si="6"/>
        <v>0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7">F33+F42+F43+F46</f>
        <v>0</v>
      </c>
      <c r="G47" s="286">
        <f t="shared" si="7"/>
        <v>0</v>
      </c>
      <c r="H47" s="286">
        <f t="shared" si="7"/>
        <v>0</v>
      </c>
      <c r="I47" s="286">
        <f t="shared" si="7"/>
        <v>0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0</v>
      </c>
      <c r="F49" s="749">
        <f t="shared" ref="F49:L49" si="8">F16+F22+F29+F47</f>
        <v>0</v>
      </c>
      <c r="G49" s="749">
        <f t="shared" si="8"/>
        <v>0</v>
      </c>
      <c r="H49" s="749">
        <f t="shared" si="8"/>
        <v>0</v>
      </c>
      <c r="I49" s="749">
        <f t="shared" si="8"/>
        <v>0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0</v>
      </c>
      <c r="F51" s="446">
        <f t="shared" ref="F51:L51" si="9">SUM(F52:F54)</f>
        <v>0</v>
      </c>
      <c r="G51" s="446">
        <f t="shared" si="9"/>
        <v>0</v>
      </c>
      <c r="H51" s="446">
        <f t="shared" si="9"/>
        <v>0</v>
      </c>
      <c r="I51" s="446">
        <f t="shared" si="9"/>
        <v>0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/>
      <c r="F52" s="702"/>
      <c r="G52" s="768"/>
      <c r="H52" s="768">
        <f t="shared" ref="H52:H63" si="10">SUM(F52:G52)</f>
        <v>0</v>
      </c>
      <c r="I52" s="769"/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/>
      <c r="F53" s="702"/>
      <c r="G53" s="702"/>
      <c r="H53" s="702">
        <f t="shared" si="10"/>
        <v>0</v>
      </c>
      <c r="I53" s="700"/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/>
      <c r="F54" s="702"/>
      <c r="G54" s="702"/>
      <c r="H54" s="702">
        <f t="shared" si="10"/>
        <v>0</v>
      </c>
      <c r="I54" s="700"/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0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758</v>
      </c>
      <c r="D56" s="1147"/>
      <c r="E56" s="788"/>
      <c r="F56" s="702"/>
      <c r="G56" s="821"/>
      <c r="H56" s="821">
        <f t="shared" si="10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330</v>
      </c>
      <c r="D57" s="1147"/>
      <c r="E57" s="788"/>
      <c r="F57" s="702"/>
      <c r="G57" s="795"/>
      <c r="H57" s="795">
        <f t="shared" si="10"/>
        <v>0</v>
      </c>
      <c r="I57" s="822"/>
      <c r="K57" s="1416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821"/>
      <c r="H58" s="821">
        <f t="shared" si="10"/>
        <v>0</v>
      </c>
      <c r="I58" s="822"/>
      <c r="J58" s="1512"/>
      <c r="K58" s="1416"/>
      <c r="L58" s="818"/>
    </row>
    <row r="59" spans="1:12" ht="13.2">
      <c r="A59" s="742"/>
      <c r="B59" s="743">
        <v>4</v>
      </c>
      <c r="C59" s="496" t="s">
        <v>571</v>
      </c>
      <c r="D59" s="1149"/>
      <c r="E59" s="788"/>
      <c r="F59" s="795"/>
      <c r="G59" s="823"/>
      <c r="H59" s="823"/>
      <c r="I59" s="824"/>
      <c r="K59" s="1509"/>
      <c r="L59" s="824"/>
    </row>
    <row r="60" spans="1:12" ht="13.8" thickBot="1">
      <c r="A60" s="745"/>
      <c r="B60" s="746">
        <v>5</v>
      </c>
      <c r="C60" s="747" t="s">
        <v>760</v>
      </c>
      <c r="D60" s="1148"/>
      <c r="E60" s="788"/>
      <c r="F60" s="702"/>
      <c r="G60" s="703"/>
      <c r="H60" s="703">
        <f t="shared" si="10"/>
        <v>0</v>
      </c>
      <c r="I60" s="814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SUM(D62:D63)</f>
        <v>0</v>
      </c>
      <c r="E61" s="446">
        <f>SUM(E62:E63)</f>
        <v>0</v>
      </c>
      <c r="F61" s="446">
        <f t="shared" ref="F61:L61" si="12">SUM(F62:F63)</f>
        <v>0</v>
      </c>
      <c r="G61" s="446">
        <f t="shared" si="12"/>
        <v>0</v>
      </c>
      <c r="H61" s="446">
        <f t="shared" si="12"/>
        <v>0</v>
      </c>
      <c r="I61" s="446">
        <f t="shared" si="12"/>
        <v>0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02"/>
      <c r="G62" s="768"/>
      <c r="H62" s="768">
        <f t="shared" si="10"/>
        <v>0</v>
      </c>
      <c r="I62" s="816"/>
      <c r="K62" s="1424"/>
      <c r="L62" s="822"/>
    </row>
    <row r="63" spans="1:12" ht="13.8" thickBot="1">
      <c r="A63" s="1217"/>
      <c r="B63" s="1218">
        <v>2</v>
      </c>
      <c r="C63" s="1219" t="s">
        <v>177</v>
      </c>
      <c r="D63" s="1220"/>
      <c r="E63" s="1221"/>
      <c r="F63" s="703"/>
      <c r="G63" s="1503"/>
      <c r="H63" s="1503">
        <f t="shared" si="10"/>
        <v>0</v>
      </c>
      <c r="I63" s="814"/>
      <c r="K63" s="1415"/>
      <c r="L63" s="814"/>
    </row>
    <row r="64" spans="1:12" ht="13.8" thickBot="1">
      <c r="A64" s="1224">
        <v>8</v>
      </c>
      <c r="B64" s="1225"/>
      <c r="C64" s="486" t="s">
        <v>679</v>
      </c>
      <c r="D64" s="1227"/>
      <c r="E64" s="1228">
        <f>SUM(E65:E66)</f>
        <v>0</v>
      </c>
      <c r="F64" s="1228">
        <f t="shared" ref="F64:L64" si="13">SUM(F65:F66)</f>
        <v>0</v>
      </c>
      <c r="G64" s="1228">
        <f t="shared" si="13"/>
        <v>0</v>
      </c>
      <c r="H64" s="1228">
        <f t="shared" si="13"/>
        <v>0</v>
      </c>
      <c r="I64" s="1228">
        <f t="shared" si="13"/>
        <v>0</v>
      </c>
      <c r="J64" s="1228">
        <f t="shared" si="13"/>
        <v>0</v>
      </c>
      <c r="K64" s="1228">
        <f t="shared" si="13"/>
        <v>0</v>
      </c>
      <c r="L64" s="1228">
        <f t="shared" si="13"/>
        <v>0</v>
      </c>
    </row>
    <row r="65" spans="1:12" ht="13.2">
      <c r="A65" s="742"/>
      <c r="B65" s="743">
        <v>1</v>
      </c>
      <c r="C65" s="496" t="s">
        <v>680</v>
      </c>
      <c r="D65" s="1239"/>
      <c r="E65" s="1240"/>
      <c r="F65" s="771"/>
      <c r="G65" s="1211"/>
      <c r="H65" s="1211"/>
      <c r="I65" s="1212"/>
      <c r="K65" s="1424"/>
      <c r="L65" s="822"/>
    </row>
    <row r="66" spans="1:12" ht="13.2">
      <c r="A66" s="745"/>
      <c r="B66" s="746">
        <v>2</v>
      </c>
      <c r="C66" s="1216" t="s">
        <v>681</v>
      </c>
      <c r="D66" s="1148"/>
      <c r="E66" s="1210"/>
      <c r="F66" s="771"/>
      <c r="G66" s="1211"/>
      <c r="H66" s="1211"/>
      <c r="I66" s="1212"/>
      <c r="K66" s="1416"/>
      <c r="L66" s="818"/>
    </row>
    <row r="67" spans="1:12" ht="16.2" thickBot="1">
      <c r="A67" s="719"/>
      <c r="B67" s="720"/>
      <c r="C67" s="721" t="s">
        <v>338</v>
      </c>
      <c r="D67" s="749">
        <f>D51+D55+D61</f>
        <v>0</v>
      </c>
      <c r="E67" s="749">
        <f>E51+E55+E61+E64</f>
        <v>0</v>
      </c>
      <c r="F67" s="749">
        <f t="shared" ref="F67:L67" si="14">F51+F55+F61+F64</f>
        <v>0</v>
      </c>
      <c r="G67" s="749">
        <f t="shared" si="14"/>
        <v>0</v>
      </c>
      <c r="H67" s="749">
        <f t="shared" si="14"/>
        <v>0</v>
      </c>
      <c r="I67" s="749">
        <f t="shared" si="14"/>
        <v>0</v>
      </c>
      <c r="J67" s="749">
        <f t="shared" si="14"/>
        <v>0</v>
      </c>
      <c r="K67" s="749">
        <f t="shared" si="14"/>
        <v>0</v>
      </c>
      <c r="L67" s="749">
        <f t="shared" si="14"/>
        <v>0</v>
      </c>
    </row>
    <row r="68" spans="1:12">
      <c r="G68" s="748">
        <f>G49-G67</f>
        <v>0</v>
      </c>
    </row>
    <row r="69" spans="1:12" ht="16.2" hidden="1" thickBot="1">
      <c r="A69" s="369" t="s">
        <v>339</v>
      </c>
      <c r="B69" s="370"/>
      <c r="C69" s="371"/>
      <c r="D69" s="623"/>
      <c r="E69" s="372">
        <v>769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7" orientation="portrait" useFirstPageNumber="1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0.10937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374</v>
      </c>
      <c r="E2" s="229"/>
      <c r="G2" s="1205" t="s">
        <v>371</v>
      </c>
      <c r="I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357</v>
      </c>
      <c r="D4" s="1040"/>
      <c r="E4" s="751" t="s">
        <v>376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/>
      <c r="F10" s="608">
        <v>53</v>
      </c>
      <c r="G10" s="702">
        <v>45</v>
      </c>
      <c r="H10" s="702">
        <f t="shared" si="0"/>
        <v>98</v>
      </c>
      <c r="I10" s="700">
        <v>96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>
        <v>4</v>
      </c>
      <c r="G11" s="702"/>
      <c r="H11" s="702">
        <f t="shared" si="0"/>
        <v>4</v>
      </c>
      <c r="I11" s="700">
        <v>5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0</v>
      </c>
      <c r="F14" s="608">
        <f t="shared" ref="F14:L14" si="1">SUM(F9:F13)</f>
        <v>57</v>
      </c>
      <c r="G14" s="608">
        <f t="shared" si="1"/>
        <v>45</v>
      </c>
      <c r="H14" s="608">
        <f t="shared" si="1"/>
        <v>102</v>
      </c>
      <c r="I14" s="608">
        <f t="shared" si="1"/>
        <v>101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0</v>
      </c>
      <c r="F16" s="286">
        <f t="shared" ref="F16:L16" si="2">SUM(F14:F15)</f>
        <v>57</v>
      </c>
      <c r="G16" s="286">
        <f t="shared" si="2"/>
        <v>45</v>
      </c>
      <c r="H16" s="286">
        <f t="shared" si="2"/>
        <v>102</v>
      </c>
      <c r="I16" s="286">
        <f t="shared" si="2"/>
        <v>101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358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2353</v>
      </c>
      <c r="F24" s="608">
        <v>4405</v>
      </c>
      <c r="G24" s="702">
        <v>-740</v>
      </c>
      <c r="H24" s="702">
        <f t="shared" si="0"/>
        <v>3665</v>
      </c>
      <c r="I24" s="700">
        <v>2673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607</v>
      </c>
      <c r="D27" s="59">
        <v>42000</v>
      </c>
      <c r="E27" s="608">
        <v>46872</v>
      </c>
      <c r="F27" s="608">
        <v>46872</v>
      </c>
      <c r="G27" s="702">
        <v>695</v>
      </c>
      <c r="H27" s="702">
        <f t="shared" si="0"/>
        <v>47567</v>
      </c>
      <c r="I27" s="700">
        <v>47567</v>
      </c>
      <c r="J27" s="693" t="s">
        <v>359</v>
      </c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42000</v>
      </c>
      <c r="E29" s="286">
        <f>SUM(E24:E28)</f>
        <v>49225</v>
      </c>
      <c r="F29" s="286">
        <f t="shared" ref="F29:L29" si="4">SUM(F24:F28)</f>
        <v>51277</v>
      </c>
      <c r="G29" s="286">
        <f t="shared" si="4"/>
        <v>-45</v>
      </c>
      <c r="H29" s="286">
        <f t="shared" si="4"/>
        <v>51232</v>
      </c>
      <c r="I29" s="286">
        <f t="shared" si="4"/>
        <v>50240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316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>
        <v>2827</v>
      </c>
      <c r="F44" s="608">
        <v>2827</v>
      </c>
      <c r="G44" s="702"/>
      <c r="H44" s="702">
        <f t="shared" si="0"/>
        <v>2827</v>
      </c>
      <c r="I44" s="700">
        <v>2827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2827</v>
      </c>
      <c r="F46" s="320">
        <f t="shared" ref="F46:L46" si="5">SUM(F44:F45)</f>
        <v>2827</v>
      </c>
      <c r="G46" s="320">
        <f t="shared" si="5"/>
        <v>0</v>
      </c>
      <c r="H46" s="320">
        <f t="shared" si="5"/>
        <v>2827</v>
      </c>
      <c r="I46" s="320">
        <f t="shared" si="5"/>
        <v>2827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2827</v>
      </c>
      <c r="F47" s="286">
        <f t="shared" ref="F47:L47" si="6">F33+F42+F43+F46</f>
        <v>2827</v>
      </c>
      <c r="G47" s="286">
        <f t="shared" si="6"/>
        <v>0</v>
      </c>
      <c r="H47" s="286">
        <f t="shared" si="6"/>
        <v>2827</v>
      </c>
      <c r="I47" s="286">
        <f t="shared" si="6"/>
        <v>2827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42000</v>
      </c>
      <c r="E49" s="749">
        <f>E16+E22+E29+E47</f>
        <v>52052</v>
      </c>
      <c r="F49" s="749">
        <f t="shared" ref="F49:L49" si="7">F16+F22+F29+F47</f>
        <v>54161</v>
      </c>
      <c r="G49" s="749">
        <f t="shared" si="7"/>
        <v>0</v>
      </c>
      <c r="H49" s="749">
        <f t="shared" si="7"/>
        <v>54161</v>
      </c>
      <c r="I49" s="749">
        <f t="shared" si="7"/>
        <v>53168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42000</v>
      </c>
      <c r="E51" s="446">
        <f>SUM(E52:E54)</f>
        <v>51798</v>
      </c>
      <c r="F51" s="446">
        <f t="shared" ref="F51:L51" si="8">SUM(F52:F54)</f>
        <v>53907</v>
      </c>
      <c r="G51" s="446">
        <f t="shared" si="8"/>
        <v>0</v>
      </c>
      <c r="H51" s="446">
        <f t="shared" si="8"/>
        <v>53907</v>
      </c>
      <c r="I51" s="446">
        <f t="shared" si="8"/>
        <v>53150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28870</v>
      </c>
      <c r="E52" s="788">
        <v>36801</v>
      </c>
      <c r="F52" s="788">
        <v>38109</v>
      </c>
      <c r="G52" s="768"/>
      <c r="H52" s="768">
        <f t="shared" ref="H52:H64" si="9">SUM(F52:G52)</f>
        <v>38109</v>
      </c>
      <c r="I52" s="1422">
        <v>37920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7526</v>
      </c>
      <c r="E53" s="788">
        <v>8079</v>
      </c>
      <c r="F53" s="788">
        <v>8493</v>
      </c>
      <c r="G53" s="702"/>
      <c r="H53" s="702">
        <f t="shared" si="9"/>
        <v>8493</v>
      </c>
      <c r="I53" s="1414">
        <v>8482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5604</v>
      </c>
      <c r="E54" s="788">
        <v>6918</v>
      </c>
      <c r="F54" s="788">
        <v>7305</v>
      </c>
      <c r="G54" s="702"/>
      <c r="H54" s="702">
        <f t="shared" si="9"/>
        <v>7305</v>
      </c>
      <c r="I54" s="1423">
        <v>6748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821"/>
      <c r="H56" s="821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821"/>
      <c r="H57" s="821">
        <f t="shared" si="9"/>
        <v>0</v>
      </c>
      <c r="I57" s="822"/>
      <c r="K57" s="1416"/>
      <c r="L57" s="818"/>
    </row>
    <row r="58" spans="1:12" ht="13.2">
      <c r="A58" s="732"/>
      <c r="B58" s="733">
        <v>3</v>
      </c>
      <c r="C58" s="1511" t="s">
        <v>336</v>
      </c>
      <c r="D58" s="1513"/>
      <c r="E58" s="788"/>
      <c r="F58" s="702"/>
      <c r="G58" s="821"/>
      <c r="H58" s="821">
        <f t="shared" si="9"/>
        <v>0</v>
      </c>
      <c r="I58" s="822"/>
      <c r="J58" s="1512"/>
      <c r="K58" s="1416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817"/>
      <c r="H59" s="817"/>
      <c r="I59" s="818"/>
      <c r="K59" s="1509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254</v>
      </c>
      <c r="F61" s="446">
        <f t="shared" ref="F61:L61" si="11">SUM(F62:F64)</f>
        <v>254</v>
      </c>
      <c r="G61" s="446">
        <f t="shared" si="11"/>
        <v>0</v>
      </c>
      <c r="H61" s="446">
        <f t="shared" si="11"/>
        <v>254</v>
      </c>
      <c r="I61" s="446">
        <f t="shared" si="11"/>
        <v>19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254</v>
      </c>
      <c r="F62" s="788">
        <v>254</v>
      </c>
      <c r="G62" s="768"/>
      <c r="H62" s="768">
        <f t="shared" si="9"/>
        <v>254</v>
      </c>
      <c r="I62" s="768">
        <v>19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42000</v>
      </c>
      <c r="E68" s="749">
        <f>E51+E55+E61+E65</f>
        <v>52052</v>
      </c>
      <c r="F68" s="749">
        <f t="shared" ref="F68:L68" si="13">F51+F55+F61+F65</f>
        <v>54161</v>
      </c>
      <c r="G68" s="749">
        <f t="shared" si="13"/>
        <v>0</v>
      </c>
      <c r="H68" s="749">
        <f t="shared" si="13"/>
        <v>54161</v>
      </c>
      <c r="I68" s="749">
        <f t="shared" si="13"/>
        <v>53169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14.5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6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topLeftCell="A19" workbookViewId="0">
      <selection activeCell="J82" sqref="J82"/>
    </sheetView>
  </sheetViews>
  <sheetFormatPr defaultColWidth="8" defaultRowHeight="13.2"/>
  <cols>
    <col min="1" max="1" width="5.33203125" style="227" customWidth="1"/>
    <col min="2" max="2" width="46.88671875" style="180" customWidth="1"/>
    <col min="3" max="3" width="10.109375" style="180" customWidth="1"/>
    <col min="4" max="4" width="11.44140625" style="180" hidden="1" customWidth="1"/>
    <col min="5" max="5" width="11.33203125" style="180" hidden="1" customWidth="1"/>
    <col min="6" max="6" width="10.5546875" style="180" customWidth="1"/>
    <col min="7" max="7" width="11.44140625" style="180" hidden="1" customWidth="1"/>
    <col min="8" max="8" width="12.6640625" style="180" hidden="1" customWidth="1"/>
    <col min="9" max="9" width="12.6640625" style="180" customWidth="1"/>
    <col min="10" max="10" width="9.5546875" style="180" customWidth="1"/>
    <col min="11" max="11" width="8" style="180" customWidth="1"/>
    <col min="12" max="12" width="8.88671875" style="180" customWidth="1"/>
    <col min="13" max="13" width="9.44140625" style="180" customWidth="1"/>
    <col min="14" max="16384" width="8" style="180"/>
  </cols>
  <sheetData>
    <row r="1" spans="1:13" s="40" customFormat="1" ht="18" thickBot="1">
      <c r="A1" s="1105" t="s">
        <v>829</v>
      </c>
      <c r="B1" s="1105"/>
      <c r="C1" s="1105"/>
      <c r="D1" s="1105"/>
      <c r="E1" s="1105"/>
      <c r="F1" s="1105"/>
      <c r="G1" s="1105"/>
      <c r="H1" s="1105"/>
      <c r="I1" s="1105"/>
      <c r="J1" s="1105"/>
    </row>
    <row r="2" spans="1:13" s="48" customFormat="1" ht="45.75" customHeight="1" thickBot="1">
      <c r="A2" s="41" t="s">
        <v>830</v>
      </c>
      <c r="B2" s="42" t="s">
        <v>832</v>
      </c>
      <c r="C2" s="43" t="s">
        <v>1012</v>
      </c>
      <c r="D2" s="43" t="s">
        <v>641</v>
      </c>
      <c r="E2" s="43" t="s">
        <v>867</v>
      </c>
      <c r="F2" s="44" t="s">
        <v>866</v>
      </c>
      <c r="G2" s="45" t="s">
        <v>870</v>
      </c>
      <c r="H2" s="46" t="s">
        <v>743</v>
      </c>
      <c r="I2" s="45" t="s">
        <v>833</v>
      </c>
      <c r="J2" s="46" t="s">
        <v>1011</v>
      </c>
      <c r="K2" s="168" t="s">
        <v>834</v>
      </c>
      <c r="L2" s="1494" t="s">
        <v>55</v>
      </c>
      <c r="M2" s="1494" t="s">
        <v>56</v>
      </c>
    </row>
    <row r="3" spans="1:13" s="48" customFormat="1" ht="12" customHeight="1" thickBot="1">
      <c r="A3" s="41">
        <v>1</v>
      </c>
      <c r="B3" s="49">
        <v>2</v>
      </c>
      <c r="C3" s="49">
        <v>3</v>
      </c>
      <c r="D3" s="49"/>
      <c r="E3" s="49">
        <v>4</v>
      </c>
      <c r="F3" s="50">
        <v>5</v>
      </c>
      <c r="G3" s="45"/>
      <c r="H3" s="46"/>
      <c r="I3" s="45"/>
      <c r="J3" s="46"/>
      <c r="K3" s="46"/>
      <c r="L3" s="45"/>
      <c r="M3" s="45"/>
    </row>
    <row r="4" spans="1:13" s="48" customFormat="1" ht="12" customHeight="1">
      <c r="A4" s="51" t="s">
        <v>835</v>
      </c>
      <c r="B4" s="52" t="s">
        <v>836</v>
      </c>
      <c r="C4" s="53"/>
      <c r="D4" s="53"/>
      <c r="E4" s="54"/>
      <c r="F4" s="55"/>
      <c r="G4" s="56"/>
      <c r="H4" s="57"/>
      <c r="I4" s="56"/>
      <c r="J4" s="57"/>
      <c r="K4" s="1615"/>
      <c r="L4" s="1605"/>
      <c r="M4" s="56"/>
    </row>
    <row r="5" spans="1:13" s="48" customFormat="1" ht="12" customHeight="1">
      <c r="A5" s="58" t="s">
        <v>837</v>
      </c>
      <c r="B5" s="59" t="s">
        <v>896</v>
      </c>
      <c r="C5" s="60">
        <v>388</v>
      </c>
      <c r="D5" s="60"/>
      <c r="E5" s="61">
        <v>388</v>
      </c>
      <c r="F5" s="62">
        <f>Bevjcsössz!E9+Polghivössz!D10</f>
        <v>200</v>
      </c>
      <c r="G5" s="63">
        <f>Bevjcsössz!F9+Polghivössz!E10</f>
        <v>420</v>
      </c>
      <c r="H5" s="64">
        <f>Bevjcsössz!G9+Polghivössz!F10</f>
        <v>0</v>
      </c>
      <c r="I5" s="63">
        <f t="shared" ref="I5:I23" si="0">SUM(G5:H5)</f>
        <v>420</v>
      </c>
      <c r="J5" s="64">
        <f>Bevjcsössz!I9+Polghivössz!H10</f>
        <v>485</v>
      </c>
      <c r="K5" s="1616">
        <f t="shared" ref="K5:K10" si="1">J5/I5</f>
        <v>1.1547619047619047</v>
      </c>
      <c r="L5" s="203">
        <f>Bevjcsössz!K9+Polghivössz!K10</f>
        <v>0</v>
      </c>
      <c r="M5" s="62">
        <f>Bevjcsössz!L9+Polghivössz!L10</f>
        <v>0</v>
      </c>
    </row>
    <row r="6" spans="1:13" s="48" customFormat="1" ht="12" customHeight="1">
      <c r="A6" s="58" t="s">
        <v>839</v>
      </c>
      <c r="B6" s="59" t="s">
        <v>905</v>
      </c>
      <c r="C6" s="60">
        <v>467246</v>
      </c>
      <c r="D6" s="60">
        <v>454469</v>
      </c>
      <c r="E6" s="61">
        <v>473145</v>
      </c>
      <c r="F6" s="62">
        <f>Bevjcsössz!E10+Polghivössz!D11</f>
        <v>422491</v>
      </c>
      <c r="G6" s="63">
        <f>Bevjcsössz!F10+Polghivössz!E11</f>
        <v>460493</v>
      </c>
      <c r="H6" s="64">
        <f>Bevjcsössz!G10+Polghivössz!F11</f>
        <v>-210</v>
      </c>
      <c r="I6" s="63">
        <f t="shared" si="0"/>
        <v>460283</v>
      </c>
      <c r="J6" s="64">
        <f>Bevjcsössz!I10+Polghivössz!H11</f>
        <v>445242</v>
      </c>
      <c r="K6" s="1616">
        <f t="shared" si="1"/>
        <v>0.9673222778160393</v>
      </c>
      <c r="L6" s="203">
        <f>Bevjcsössz!K10+Polghivössz!K11</f>
        <v>207658</v>
      </c>
      <c r="M6" s="62">
        <f>Bevjcsössz!L10+Polghivössz!L11</f>
        <v>0</v>
      </c>
    </row>
    <row r="7" spans="1:13" s="48" customFormat="1" ht="12" customHeight="1">
      <c r="A7" s="58" t="s">
        <v>841</v>
      </c>
      <c r="B7" s="59" t="s">
        <v>842</v>
      </c>
      <c r="C7" s="60">
        <v>74675</v>
      </c>
      <c r="D7" s="60">
        <v>59178</v>
      </c>
      <c r="E7" s="61">
        <v>79032</v>
      </c>
      <c r="F7" s="62">
        <f>Bevjcsössz!E11+Polghivössz!D12</f>
        <v>57560</v>
      </c>
      <c r="G7" s="63">
        <f>Bevjcsössz!F11+Polghivössz!E12</f>
        <v>69084</v>
      </c>
      <c r="H7" s="64">
        <f>Bevjcsössz!G11+Polghivössz!F12</f>
        <v>988</v>
      </c>
      <c r="I7" s="63">
        <f t="shared" si="0"/>
        <v>70072</v>
      </c>
      <c r="J7" s="64">
        <f>Bevjcsössz!I11+Polghivössz!H12</f>
        <v>67885</v>
      </c>
      <c r="K7" s="1616">
        <f t="shared" si="1"/>
        <v>0.96878924534764244</v>
      </c>
      <c r="L7" s="203">
        <f>Bevjcsössz!K11+Polghivössz!K12</f>
        <v>8866</v>
      </c>
      <c r="M7" s="62">
        <f>Bevjcsössz!L11+Polghivössz!L12</f>
        <v>0</v>
      </c>
    </row>
    <row r="8" spans="1:13" s="48" customFormat="1" ht="12" customHeight="1">
      <c r="A8" s="58" t="s">
        <v>843</v>
      </c>
      <c r="B8" s="59" t="s">
        <v>844</v>
      </c>
      <c r="C8" s="60">
        <v>365</v>
      </c>
      <c r="D8" s="60">
        <v>1000</v>
      </c>
      <c r="E8" s="61">
        <v>1001</v>
      </c>
      <c r="F8" s="62">
        <f>Bevjcsössz!E12+Polghivössz!D13</f>
        <v>1000</v>
      </c>
      <c r="G8" s="63">
        <f>Bevjcsössz!F12+Polghivössz!E13</f>
        <v>3445</v>
      </c>
      <c r="H8" s="64">
        <f>Bevjcsössz!G12+Polghivössz!F13</f>
        <v>0</v>
      </c>
      <c r="I8" s="63">
        <f t="shared" si="0"/>
        <v>3445</v>
      </c>
      <c r="J8" s="64">
        <f>Bevjcsössz!I12+Polghivössz!H13</f>
        <v>3442</v>
      </c>
      <c r="K8" s="1616">
        <f t="shared" si="1"/>
        <v>0.99912917271407842</v>
      </c>
      <c r="L8" s="203">
        <f>Bevjcsössz!K12+Polghivössz!K13</f>
        <v>2</v>
      </c>
      <c r="M8" s="62">
        <f>Bevjcsössz!L12+Polghivössz!L13</f>
        <v>0</v>
      </c>
    </row>
    <row r="9" spans="1:13" s="48" customFormat="1" ht="12" customHeight="1">
      <c r="A9" s="58" t="s">
        <v>845</v>
      </c>
      <c r="B9" s="59" t="s">
        <v>893</v>
      </c>
      <c r="C9" s="60">
        <v>1194</v>
      </c>
      <c r="D9" s="60">
        <v>200</v>
      </c>
      <c r="E9" s="65">
        <v>1194</v>
      </c>
      <c r="F9" s="62">
        <f>Bevjcsössz!E13+Polghivössz!D14</f>
        <v>0</v>
      </c>
      <c r="G9" s="63">
        <f>Bevjcsössz!F13+Polghivössz!E14</f>
        <v>87</v>
      </c>
      <c r="H9" s="64">
        <f>Bevjcsössz!G13+Polghivössz!F14</f>
        <v>0</v>
      </c>
      <c r="I9" s="63">
        <f t="shared" si="0"/>
        <v>87</v>
      </c>
      <c r="J9" s="64">
        <f>Bevjcsössz!I13+Polghivössz!H14</f>
        <v>79</v>
      </c>
      <c r="K9" s="1616">
        <f t="shared" si="1"/>
        <v>0.90804597701149425</v>
      </c>
      <c r="L9" s="203">
        <f>Bevjcsössz!K13+Polghivössz!K14</f>
        <v>0</v>
      </c>
      <c r="M9" s="62">
        <f>Bevjcsössz!L13+Polghivössz!L14</f>
        <v>0</v>
      </c>
    </row>
    <row r="10" spans="1:13" s="48" customFormat="1" ht="12" customHeight="1">
      <c r="A10" s="58" t="s">
        <v>847</v>
      </c>
      <c r="B10" s="66" t="s">
        <v>848</v>
      </c>
      <c r="C10" s="60">
        <f t="shared" ref="C10:H10" si="2">SUM(C5:C9)</f>
        <v>543868</v>
      </c>
      <c r="D10" s="60">
        <f t="shared" si="2"/>
        <v>514847</v>
      </c>
      <c r="E10" s="60">
        <f t="shared" si="2"/>
        <v>554760</v>
      </c>
      <c r="F10" s="67">
        <f t="shared" si="2"/>
        <v>481251</v>
      </c>
      <c r="G10" s="63">
        <f t="shared" si="2"/>
        <v>533529</v>
      </c>
      <c r="H10" s="64">
        <f t="shared" si="2"/>
        <v>778</v>
      </c>
      <c r="I10" s="63">
        <f t="shared" si="0"/>
        <v>534307</v>
      </c>
      <c r="J10" s="64">
        <f>SUM(J5:J9)</f>
        <v>517133</v>
      </c>
      <c r="K10" s="1616">
        <f t="shared" si="1"/>
        <v>0.96785743027884719</v>
      </c>
      <c r="L10" s="1606">
        <f>SUM(L5:L9)</f>
        <v>216526</v>
      </c>
      <c r="M10" s="67">
        <f>SUM(M5:M9)</f>
        <v>0</v>
      </c>
    </row>
    <row r="11" spans="1:13" s="48" customFormat="1" ht="12" customHeight="1" thickBot="1">
      <c r="A11" s="68" t="s">
        <v>849</v>
      </c>
      <c r="B11" s="69" t="s">
        <v>850</v>
      </c>
      <c r="C11" s="70"/>
      <c r="D11" s="70"/>
      <c r="E11" s="71"/>
      <c r="F11" s="72">
        <f>Bevjcsössz!E15+Polghivössz!D16</f>
        <v>0</v>
      </c>
      <c r="G11" s="73">
        <f>Bevjcsössz!F15+Polghivössz!E16</f>
        <v>0</v>
      </c>
      <c r="H11" s="74">
        <f>Bevjcsössz!G15+Polghivössz!F16</f>
        <v>0</v>
      </c>
      <c r="I11" s="75">
        <f t="shared" si="0"/>
        <v>0</v>
      </c>
      <c r="J11" s="74">
        <f>Bevjcsössz!I15+Polghivössz!H16</f>
        <v>0</v>
      </c>
      <c r="K11" s="1617"/>
      <c r="L11" s="1607">
        <f>Bevjcsössz!K15+Polghivössz!J16</f>
        <v>0</v>
      </c>
      <c r="M11" s="72">
        <f>Bevjcsössz!L15+Polghivössz!K16</f>
        <v>0</v>
      </c>
    </row>
    <row r="12" spans="1:13" s="48" customFormat="1" ht="12" customHeight="1" thickBot="1">
      <c r="A12" s="76" t="s">
        <v>855</v>
      </c>
      <c r="B12" s="77" t="s">
        <v>856</v>
      </c>
      <c r="C12" s="78">
        <f t="shared" ref="C12:H12" si="3">SUM(C10:C11)</f>
        <v>543868</v>
      </c>
      <c r="D12" s="78">
        <f t="shared" si="3"/>
        <v>514847</v>
      </c>
      <c r="E12" s="78">
        <f t="shared" si="3"/>
        <v>554760</v>
      </c>
      <c r="F12" s="78">
        <f t="shared" si="3"/>
        <v>481251</v>
      </c>
      <c r="G12" s="79">
        <f t="shared" si="3"/>
        <v>533529</v>
      </c>
      <c r="H12" s="80">
        <f t="shared" si="3"/>
        <v>778</v>
      </c>
      <c r="I12" s="81">
        <f t="shared" si="0"/>
        <v>534307</v>
      </c>
      <c r="J12" s="80">
        <f>SUM(J10:J11)</f>
        <v>517133</v>
      </c>
      <c r="K12" s="1618">
        <f>J12/I12</f>
        <v>0.96785743027884719</v>
      </c>
      <c r="L12" s="1608">
        <f>SUM(L10:L11)</f>
        <v>216526</v>
      </c>
      <c r="M12" s="78">
        <f>SUM(M10:M11)</f>
        <v>0</v>
      </c>
    </row>
    <row r="13" spans="1:13" s="48" customFormat="1" ht="12" customHeight="1">
      <c r="A13" s="51" t="s">
        <v>857</v>
      </c>
      <c r="B13" s="52" t="s">
        <v>858</v>
      </c>
      <c r="C13" s="82"/>
      <c r="D13" s="82"/>
      <c r="E13" s="83"/>
      <c r="F13" s="84"/>
      <c r="G13" s="56"/>
      <c r="H13" s="57"/>
      <c r="I13" s="85">
        <f t="shared" si="0"/>
        <v>0</v>
      </c>
      <c r="J13" s="57"/>
      <c r="K13" s="1619"/>
      <c r="L13" s="1609"/>
      <c r="M13" s="1491"/>
    </row>
    <row r="14" spans="1:13" s="48" customFormat="1" ht="12" customHeight="1">
      <c r="A14" s="58" t="s">
        <v>859</v>
      </c>
      <c r="B14" s="59" t="s">
        <v>860</v>
      </c>
      <c r="C14" s="60">
        <v>84</v>
      </c>
      <c r="D14" s="60">
        <v>30000</v>
      </c>
      <c r="E14" s="61">
        <v>10084</v>
      </c>
      <c r="F14" s="62">
        <f>Bevjcsössz!E18+Polghivössz!D19</f>
        <v>0</v>
      </c>
      <c r="G14" s="63">
        <f>Bevjcsössz!F18+Polghivössz!E19</f>
        <v>0</v>
      </c>
      <c r="H14" s="86">
        <f>Bevjcsössz!G18+Polghivössz!F19</f>
        <v>0</v>
      </c>
      <c r="I14" s="63">
        <f t="shared" si="0"/>
        <v>0</v>
      </c>
      <c r="J14" s="64">
        <f>Bevjcsössz!I18+Polghivössz!H19</f>
        <v>0</v>
      </c>
      <c r="K14" s="1616"/>
      <c r="L14" s="203">
        <f>Bevjcsössz!K18+Polghivössz!K19</f>
        <v>0</v>
      </c>
      <c r="M14" s="62">
        <f>Bevjcsössz!L18+Polghivössz!L19</f>
        <v>0</v>
      </c>
    </row>
    <row r="15" spans="1:13" s="48" customFormat="1" ht="12" customHeight="1">
      <c r="A15" s="58" t="s">
        <v>861</v>
      </c>
      <c r="B15" s="59" t="s">
        <v>904</v>
      </c>
      <c r="C15" s="60">
        <v>396671</v>
      </c>
      <c r="D15" s="60">
        <v>4500</v>
      </c>
      <c r="E15" s="61">
        <v>466418</v>
      </c>
      <c r="F15" s="62">
        <f>Bevjcsössz!E19+Polghivössz!D20</f>
        <v>89537</v>
      </c>
      <c r="G15" s="63">
        <f>Bevjcsössz!F19+Polghivössz!E20</f>
        <v>155442</v>
      </c>
      <c r="H15" s="64">
        <f>Bevjcsössz!G19+Polghivössz!F20</f>
        <v>29543</v>
      </c>
      <c r="I15" s="63">
        <f t="shared" si="0"/>
        <v>184985</v>
      </c>
      <c r="J15" s="64">
        <f>Bevjcsössz!I19+Polghivössz!H20</f>
        <v>174010</v>
      </c>
      <c r="K15" s="1616">
        <f>J15/I15</f>
        <v>0.94067086520528687</v>
      </c>
      <c r="L15" s="203">
        <f>Bevjcsössz!K19+Polghivössz!K20</f>
        <v>0</v>
      </c>
      <c r="M15" s="62">
        <f>Bevjcsössz!L19+Polghivössz!L20</f>
        <v>0</v>
      </c>
    </row>
    <row r="16" spans="1:13" s="48" customFormat="1" ht="12" customHeight="1">
      <c r="A16" s="58" t="s">
        <v>863</v>
      </c>
      <c r="B16" s="59" t="s">
        <v>864</v>
      </c>
      <c r="C16" s="60">
        <v>0</v>
      </c>
      <c r="D16" s="60">
        <v>0</v>
      </c>
      <c r="E16" s="61">
        <v>0</v>
      </c>
      <c r="F16" s="62">
        <f>Bevjcsössz!E20+Polghivössz!D21</f>
        <v>0</v>
      </c>
      <c r="G16" s="87">
        <f>Bevjcsössz!F20+Polghivössz!E21</f>
        <v>0</v>
      </c>
      <c r="H16" s="64">
        <f>Bevjcsössz!G20+Polghivössz!F21</f>
        <v>0</v>
      </c>
      <c r="I16" s="87">
        <f t="shared" si="0"/>
        <v>0</v>
      </c>
      <c r="J16" s="64">
        <f>Bevjcsössz!I20+Polghivössz!H21</f>
        <v>0</v>
      </c>
      <c r="K16" s="1616"/>
      <c r="L16" s="203">
        <f>Bevjcsössz!K20+Polghivössz!K21</f>
        <v>0</v>
      </c>
      <c r="M16" s="62">
        <f>Bevjcsössz!L20+Polghivössz!L21</f>
        <v>0</v>
      </c>
    </row>
    <row r="17" spans="1:13" s="48" customFormat="1" ht="12" customHeight="1" thickBot="1">
      <c r="A17" s="68" t="s">
        <v>865</v>
      </c>
      <c r="B17" s="1488" t="s">
        <v>894</v>
      </c>
      <c r="C17" s="70"/>
      <c r="D17" s="70"/>
      <c r="E17" s="88"/>
      <c r="F17" s="89">
        <f>Bevjcsössz!E21+Polghivössz!D22</f>
        <v>0</v>
      </c>
      <c r="G17" s="90">
        <f>Bevjcsössz!F21+Polghivössz!E22</f>
        <v>0</v>
      </c>
      <c r="H17" s="91">
        <f>Bevjcsössz!G21+Polghivössz!F22</f>
        <v>0</v>
      </c>
      <c r="I17" s="92">
        <f t="shared" si="0"/>
        <v>0</v>
      </c>
      <c r="J17" s="74">
        <f>Bevjcsössz!I21+Polghivössz!H22</f>
        <v>0</v>
      </c>
      <c r="K17" s="1617"/>
      <c r="L17" s="1610">
        <f>Bevjcsössz!K21+Polghivössz!K22</f>
        <v>0</v>
      </c>
      <c r="M17" s="89">
        <f>Bevjcsössz!L21+Polghivössz!L22</f>
        <v>0</v>
      </c>
    </row>
    <row r="18" spans="1:13" s="48" customFormat="1" ht="12" customHeight="1" thickBot="1">
      <c r="A18" s="76" t="s">
        <v>909</v>
      </c>
      <c r="B18" s="77" t="s">
        <v>910</v>
      </c>
      <c r="C18" s="78">
        <f t="shared" ref="C18:H18" si="4">SUM(C14:C17)</f>
        <v>396755</v>
      </c>
      <c r="D18" s="78">
        <f t="shared" si="4"/>
        <v>34500</v>
      </c>
      <c r="E18" s="78">
        <f t="shared" si="4"/>
        <v>476502</v>
      </c>
      <c r="F18" s="78">
        <f t="shared" si="4"/>
        <v>89537</v>
      </c>
      <c r="G18" s="79">
        <f t="shared" si="4"/>
        <v>155442</v>
      </c>
      <c r="H18" s="93">
        <f t="shared" si="4"/>
        <v>29543</v>
      </c>
      <c r="I18" s="81">
        <f t="shared" si="0"/>
        <v>184985</v>
      </c>
      <c r="J18" s="80">
        <f>SUM(J14:J17)</f>
        <v>174010</v>
      </c>
      <c r="K18" s="1618">
        <f>J18/I18</f>
        <v>0.94067086520528687</v>
      </c>
      <c r="L18" s="1608">
        <f>SUM(L14:L17)</f>
        <v>0</v>
      </c>
      <c r="M18" s="78">
        <f>SUM(M14:M17)</f>
        <v>0</v>
      </c>
    </row>
    <row r="19" spans="1:13" s="48" customFormat="1" ht="12" customHeight="1">
      <c r="A19" s="51" t="s">
        <v>911</v>
      </c>
      <c r="B19" s="52" t="s">
        <v>912</v>
      </c>
      <c r="C19" s="82"/>
      <c r="D19" s="82"/>
      <c r="E19" s="83"/>
      <c r="F19" s="84"/>
      <c r="G19" s="56"/>
      <c r="H19" s="57"/>
      <c r="I19" s="85">
        <f t="shared" si="0"/>
        <v>0</v>
      </c>
      <c r="J19" s="57"/>
      <c r="K19" s="1619"/>
      <c r="L19" s="1609"/>
      <c r="M19" s="1491"/>
    </row>
    <row r="20" spans="1:13" s="48" customFormat="1" ht="12" customHeight="1">
      <c r="A20" s="58" t="s">
        <v>913</v>
      </c>
      <c r="B20" s="59" t="s">
        <v>914</v>
      </c>
      <c r="C20" s="60"/>
      <c r="D20" s="60"/>
      <c r="E20" s="61"/>
      <c r="F20" s="62">
        <f>Bevjcsössz!E25+Polghivössz!D26</f>
        <v>0</v>
      </c>
      <c r="G20" s="87">
        <f>Bevjcsössz!F25+Polghivössz!E26</f>
        <v>0</v>
      </c>
      <c r="H20" s="64">
        <f>Bevjcsössz!G25+Polghivössz!F26</f>
        <v>0</v>
      </c>
      <c r="I20" s="87">
        <f t="shared" si="0"/>
        <v>0</v>
      </c>
      <c r="J20" s="64">
        <f>Bevjcsössz!I25+Polghivössz!H26</f>
        <v>0</v>
      </c>
      <c r="K20" s="1616"/>
      <c r="L20" s="1609"/>
      <c r="M20" s="1491"/>
    </row>
    <row r="21" spans="1:13" s="48" customFormat="1" ht="12" customHeight="1">
      <c r="A21" s="58" t="s">
        <v>915</v>
      </c>
      <c r="B21" s="59" t="s">
        <v>916</v>
      </c>
      <c r="C21" s="60"/>
      <c r="D21" s="60"/>
      <c r="E21" s="61"/>
      <c r="F21" s="62">
        <f>Bevjcsössz!E26+Polghivössz!D27</f>
        <v>0</v>
      </c>
      <c r="G21" s="87">
        <f>Bevjcsössz!F26+Polghivössz!E27</f>
        <v>0</v>
      </c>
      <c r="H21" s="64">
        <f>Bevjcsössz!G26+Polghivössz!F27</f>
        <v>0</v>
      </c>
      <c r="I21" s="87">
        <f t="shared" si="0"/>
        <v>0</v>
      </c>
      <c r="J21" s="64">
        <f>Bevjcsössz!I26+Polghivössz!H27</f>
        <v>0</v>
      </c>
      <c r="K21" s="1616"/>
      <c r="L21" s="1609"/>
      <c r="M21" s="1491"/>
    </row>
    <row r="22" spans="1:13" s="48" customFormat="1" ht="12" customHeight="1">
      <c r="A22" s="58" t="s">
        <v>917</v>
      </c>
      <c r="B22" s="118" t="s">
        <v>891</v>
      </c>
      <c r="C22" s="60">
        <v>327218</v>
      </c>
      <c r="D22" s="60">
        <v>210352</v>
      </c>
      <c r="E22" s="61">
        <v>349529</v>
      </c>
      <c r="F22" s="62">
        <f>Bevjcsössz!E27+Polghivössz!D28</f>
        <v>218905</v>
      </c>
      <c r="G22" s="63">
        <f>Bevjcsössz!F27+Polghivössz!E28</f>
        <v>407182</v>
      </c>
      <c r="H22" s="86">
        <f>Bevjcsössz!G27+Polghivössz!F28</f>
        <v>41010</v>
      </c>
      <c r="I22" s="63">
        <f t="shared" si="0"/>
        <v>448192</v>
      </c>
      <c r="J22" s="64">
        <f>Bevjcsössz!I27+Polghivössz!H28</f>
        <v>388733</v>
      </c>
      <c r="K22" s="1616">
        <f>J22/I22</f>
        <v>0.86733587391118094</v>
      </c>
      <c r="L22" s="203">
        <f>Bevjcsössz!K27+Polghivössz!K28</f>
        <v>1627</v>
      </c>
      <c r="M22" s="62">
        <f>Bevjcsössz!L27+Polghivössz!L28</f>
        <v>0</v>
      </c>
    </row>
    <row r="23" spans="1:13" s="48" customFormat="1" ht="12" customHeight="1">
      <c r="A23" s="58" t="s">
        <v>918</v>
      </c>
      <c r="B23" s="66" t="s">
        <v>919</v>
      </c>
      <c r="C23" s="94">
        <v>47001</v>
      </c>
      <c r="D23" s="94">
        <v>42348</v>
      </c>
      <c r="E23" s="95">
        <v>47558</v>
      </c>
      <c r="F23" s="96">
        <v>46872</v>
      </c>
      <c r="G23" s="97">
        <v>46872</v>
      </c>
      <c r="H23" s="98">
        <v>695</v>
      </c>
      <c r="I23" s="97">
        <f t="shared" si="0"/>
        <v>47567</v>
      </c>
      <c r="J23" s="99">
        <v>47567</v>
      </c>
      <c r="K23" s="1616">
        <f>J23/I23</f>
        <v>1</v>
      </c>
      <c r="L23" s="1609"/>
      <c r="M23" s="1491"/>
    </row>
    <row r="24" spans="1:13" s="48" customFormat="1" ht="12" customHeight="1">
      <c r="A24" s="100"/>
      <c r="B24" s="101" t="s">
        <v>748</v>
      </c>
      <c r="C24" s="102"/>
      <c r="D24" s="102"/>
      <c r="E24" s="103"/>
      <c r="F24" s="104"/>
      <c r="G24" s="105"/>
      <c r="H24" s="106"/>
      <c r="I24" s="107"/>
      <c r="J24" s="108"/>
      <c r="K24" s="1617"/>
      <c r="L24" s="1609"/>
      <c r="M24" s="1491"/>
    </row>
    <row r="25" spans="1:13" s="48" customFormat="1" ht="12" customHeight="1">
      <c r="A25" s="58" t="s">
        <v>920</v>
      </c>
      <c r="B25" s="118" t="s">
        <v>892</v>
      </c>
      <c r="C25" s="60">
        <v>831082</v>
      </c>
      <c r="D25" s="60">
        <v>484333</v>
      </c>
      <c r="E25" s="61">
        <v>1003579</v>
      </c>
      <c r="F25" s="62">
        <f>Bevjcsössz!E28+Polghivössz!D30</f>
        <v>191988</v>
      </c>
      <c r="G25" s="109">
        <f>Bevjcsössz!F28+Polghivössz!E30</f>
        <v>1919367</v>
      </c>
      <c r="H25" s="86">
        <f>Bevjcsössz!G28+Polghivössz!F30</f>
        <v>1196</v>
      </c>
      <c r="I25" s="63">
        <f>SUM(G25:H25)</f>
        <v>1920563</v>
      </c>
      <c r="J25" s="64">
        <f>Bevjcsössz!I28+Polghivössz!H30</f>
        <v>1709342</v>
      </c>
      <c r="K25" s="1616">
        <f>J25/I25</f>
        <v>0.89002131145919194</v>
      </c>
      <c r="L25" s="203">
        <f>Bevjcsössz!K28+Polghivössz!K30</f>
        <v>0</v>
      </c>
      <c r="M25" s="62">
        <f>Bevjcsössz!L28+Polghivössz!L30</f>
        <v>0</v>
      </c>
    </row>
    <row r="26" spans="1:13" s="48" customFormat="1" ht="12" customHeight="1" thickBot="1">
      <c r="A26" s="110"/>
      <c r="B26" s="111" t="s">
        <v>785</v>
      </c>
      <c r="C26" s="112"/>
      <c r="D26" s="112"/>
      <c r="E26" s="113"/>
      <c r="F26" s="114"/>
      <c r="G26" s="115"/>
      <c r="H26" s="116"/>
      <c r="I26" s="117"/>
      <c r="J26" s="116"/>
      <c r="K26" s="1620"/>
      <c r="L26" s="1609"/>
      <c r="M26" s="1491"/>
    </row>
    <row r="27" spans="1:13" s="48" customFormat="1" ht="12" customHeight="1" thickBot="1">
      <c r="A27" s="76" t="s">
        <v>921</v>
      </c>
      <c r="B27" s="77" t="s">
        <v>922</v>
      </c>
      <c r="C27" s="78">
        <f>SUM(C20:C22)+C24+C25+C26</f>
        <v>1158300</v>
      </c>
      <c r="D27" s="78">
        <f>SUM(D20:D22)+D24+D25+D26</f>
        <v>694685</v>
      </c>
      <c r="E27" s="78">
        <f>SUM(E20:E22)+E25</f>
        <v>1353108</v>
      </c>
      <c r="F27" s="78">
        <f>SUM(F20:F22)+F25</f>
        <v>410893</v>
      </c>
      <c r="G27" s="79">
        <f>SUM(G20:G22)+G25</f>
        <v>2326549</v>
      </c>
      <c r="H27" s="93">
        <f>SUM(H20:H22)+H25</f>
        <v>42206</v>
      </c>
      <c r="I27" s="81">
        <f t="shared" ref="I27:I60" si="5">SUM(G27:H27)</f>
        <v>2368755</v>
      </c>
      <c r="J27" s="80">
        <f>SUM(J20:J22)+J25</f>
        <v>2098075</v>
      </c>
      <c r="K27" s="1618">
        <f>J27/I27</f>
        <v>0.88572900109973385</v>
      </c>
      <c r="L27" s="1608">
        <f>SUM(L20:L22)+L25</f>
        <v>1627</v>
      </c>
      <c r="M27" s="78">
        <f>SUM(M20:M22)+M25</f>
        <v>0</v>
      </c>
    </row>
    <row r="28" spans="1:13" s="48" customFormat="1" ht="12" customHeight="1">
      <c r="A28" s="51" t="s">
        <v>923</v>
      </c>
      <c r="B28" s="52" t="s">
        <v>924</v>
      </c>
      <c r="C28" s="82"/>
      <c r="D28" s="82"/>
      <c r="E28" s="83"/>
      <c r="F28" s="84"/>
      <c r="G28" s="56"/>
      <c r="H28" s="57"/>
      <c r="I28" s="85">
        <f t="shared" si="5"/>
        <v>0</v>
      </c>
      <c r="J28" s="57"/>
      <c r="K28" s="1619"/>
      <c r="L28" s="1609"/>
      <c r="M28" s="1491"/>
    </row>
    <row r="29" spans="1:13" s="48" customFormat="1" ht="12" customHeight="1">
      <c r="A29" s="58" t="s">
        <v>925</v>
      </c>
      <c r="B29" s="118" t="s">
        <v>926</v>
      </c>
      <c r="C29" s="60">
        <v>25270</v>
      </c>
      <c r="D29" s="60">
        <v>3000</v>
      </c>
      <c r="E29" s="87">
        <v>33838</v>
      </c>
      <c r="F29" s="62">
        <f>Bevjcsössz!E34+Polghivössz!D37</f>
        <v>98134</v>
      </c>
      <c r="G29" s="119">
        <f>Bevjcsössz!F34+Polghivössz!E37</f>
        <v>111004</v>
      </c>
      <c r="H29" s="120">
        <f>Bevjcsössz!G34+Polghivössz!F37</f>
        <v>0</v>
      </c>
      <c r="I29" s="87">
        <f t="shared" si="5"/>
        <v>111004</v>
      </c>
      <c r="J29" s="120">
        <f>Bevjcsössz!I34+Polghivössz!H37</f>
        <v>94907</v>
      </c>
      <c r="K29" s="1616">
        <f>J29/I29</f>
        <v>0.85498720766819214</v>
      </c>
      <c r="L29" s="203">
        <f>Bevjcsössz!K34+Polghivössz!K37</f>
        <v>0</v>
      </c>
      <c r="M29" s="62">
        <f>Bevjcsössz!L34+Polghivössz!L37</f>
        <v>0</v>
      </c>
    </row>
    <row r="30" spans="1:13" s="48" customFormat="1" ht="12" customHeight="1">
      <c r="A30" s="58" t="s">
        <v>927</v>
      </c>
      <c r="B30" s="118" t="s">
        <v>928</v>
      </c>
      <c r="C30" s="60"/>
      <c r="D30" s="60"/>
      <c r="E30" s="61"/>
      <c r="F30" s="62">
        <f>Bevjcsössz!E35+Polghivössz!D38</f>
        <v>0</v>
      </c>
      <c r="G30" s="119">
        <f>Bevjcsössz!F35+Polghivössz!E38</f>
        <v>0</v>
      </c>
      <c r="H30" s="120">
        <f>Bevjcsössz!G35+Polghivössz!F38</f>
        <v>0</v>
      </c>
      <c r="I30" s="87">
        <f t="shared" si="5"/>
        <v>0</v>
      </c>
      <c r="J30" s="120">
        <f>Bevjcsössz!I35+Polghivössz!H38</f>
        <v>0</v>
      </c>
      <c r="K30" s="1616"/>
      <c r="L30" s="1609"/>
      <c r="M30" s="1491"/>
    </row>
    <row r="31" spans="1:13" s="48" customFormat="1" ht="12" customHeight="1">
      <c r="A31" s="58" t="s">
        <v>929</v>
      </c>
      <c r="B31" s="59" t="s">
        <v>930</v>
      </c>
      <c r="C31" s="60"/>
      <c r="D31" s="60"/>
      <c r="E31" s="121"/>
      <c r="F31" s="62">
        <f>Bevjcsössz!E39+Polghivössz!D42</f>
        <v>0</v>
      </c>
      <c r="G31" s="122">
        <f>Bevjcsössz!F39+Polghivössz!E42</f>
        <v>0</v>
      </c>
      <c r="H31" s="123">
        <f>Bevjcsössz!G39+Polghivössz!F42</f>
        <v>0</v>
      </c>
      <c r="I31" s="87">
        <f t="shared" si="5"/>
        <v>0</v>
      </c>
      <c r="J31" s="123">
        <f>Bevjcsössz!I39+Polghivössz!H42</f>
        <v>0</v>
      </c>
      <c r="K31" s="1616"/>
      <c r="L31" s="1609"/>
      <c r="M31" s="1491"/>
    </row>
    <row r="32" spans="1:13" s="48" customFormat="1" ht="12" customHeight="1">
      <c r="A32" s="58" t="s">
        <v>931</v>
      </c>
      <c r="B32" s="66" t="s">
        <v>932</v>
      </c>
      <c r="C32" s="60">
        <f>SUM(C31:C31)</f>
        <v>0</v>
      </c>
      <c r="D32" s="60"/>
      <c r="E32" s="60">
        <f>SUM(E31:E31)</f>
        <v>0</v>
      </c>
      <c r="F32" s="67">
        <f>SUM(F31:F31)</f>
        <v>0</v>
      </c>
      <c r="G32" s="119">
        <f>SUM(G31:G31)</f>
        <v>0</v>
      </c>
      <c r="H32" s="120">
        <f>SUM(H31:H31)</f>
        <v>0</v>
      </c>
      <c r="I32" s="87">
        <f t="shared" si="5"/>
        <v>0</v>
      </c>
      <c r="J32" s="120">
        <f>SUM(J31:J31)</f>
        <v>0</v>
      </c>
      <c r="K32" s="1616"/>
      <c r="L32" s="1609"/>
      <c r="M32" s="1491"/>
    </row>
    <row r="33" spans="1:13" s="48" customFormat="1" ht="12" customHeight="1" thickBot="1">
      <c r="A33" s="68" t="s">
        <v>933</v>
      </c>
      <c r="B33" s="69" t="s">
        <v>934</v>
      </c>
      <c r="C33" s="70"/>
      <c r="D33" s="70"/>
      <c r="E33" s="71"/>
      <c r="F33" s="89">
        <f>Bevjcsössz!E41+Polghivössz!D44</f>
        <v>0</v>
      </c>
      <c r="G33" s="124">
        <f>Bevjcsössz!F41+Polghivössz!E44</f>
        <v>200000</v>
      </c>
      <c r="H33" s="125">
        <f>Bevjcsössz!G41+Polghivössz!F44</f>
        <v>0</v>
      </c>
      <c r="I33" s="75">
        <f t="shared" si="5"/>
        <v>200000</v>
      </c>
      <c r="J33" s="125">
        <f>Bevjcsössz!I41+Polghivössz!H44</f>
        <v>0</v>
      </c>
      <c r="K33" s="1617"/>
      <c r="L33" s="1609"/>
      <c r="M33" s="1491"/>
    </row>
    <row r="34" spans="1:13" s="48" customFormat="1" ht="12" customHeight="1" thickBot="1">
      <c r="A34" s="76" t="s">
        <v>935</v>
      </c>
      <c r="B34" s="77" t="s">
        <v>936</v>
      </c>
      <c r="C34" s="78">
        <f t="shared" ref="C34:H34" si="6">C29+C30+C32+C33</f>
        <v>25270</v>
      </c>
      <c r="D34" s="78">
        <f t="shared" si="6"/>
        <v>3000</v>
      </c>
      <c r="E34" s="78">
        <f t="shared" si="6"/>
        <v>33838</v>
      </c>
      <c r="F34" s="78">
        <f t="shared" si="6"/>
        <v>98134</v>
      </c>
      <c r="G34" s="126">
        <f t="shared" si="6"/>
        <v>311004</v>
      </c>
      <c r="H34" s="80">
        <f t="shared" si="6"/>
        <v>0</v>
      </c>
      <c r="I34" s="127">
        <f t="shared" si="5"/>
        <v>311004</v>
      </c>
      <c r="J34" s="80">
        <f>J29+J30+J32+J33</f>
        <v>94907</v>
      </c>
      <c r="K34" s="1618">
        <f>J34/I34</f>
        <v>0.30516327764273127</v>
      </c>
      <c r="L34" s="1608">
        <f>L29+L30+L32+L33</f>
        <v>0</v>
      </c>
      <c r="M34" s="78">
        <f>M29+M30+M32+M33</f>
        <v>0</v>
      </c>
    </row>
    <row r="35" spans="1:13" s="48" customFormat="1" ht="12" customHeight="1">
      <c r="A35" s="51" t="s">
        <v>937</v>
      </c>
      <c r="B35" s="128" t="s">
        <v>938</v>
      </c>
      <c r="C35" s="82"/>
      <c r="D35" s="82"/>
      <c r="E35" s="83"/>
      <c r="F35" s="129">
        <f>Bevjcsössz!E43+Polghivössz!D46</f>
        <v>0</v>
      </c>
      <c r="G35" s="130">
        <f>Bevjcsössz!F43+Polghivössz!E46</f>
        <v>0</v>
      </c>
      <c r="H35" s="131">
        <f>Bevjcsössz!G43+Polghivössz!F46</f>
        <v>0</v>
      </c>
      <c r="I35" s="85">
        <f t="shared" si="5"/>
        <v>0</v>
      </c>
      <c r="J35" s="131">
        <f>Bevjcsössz!I43+Polghivössz!H46</f>
        <v>0</v>
      </c>
      <c r="K35" s="1619"/>
      <c r="L35" s="1609"/>
      <c r="M35" s="1491"/>
    </row>
    <row r="36" spans="1:13" s="48" customFormat="1" ht="12" customHeight="1">
      <c r="A36" s="58" t="s">
        <v>939</v>
      </c>
      <c r="B36" s="59" t="s">
        <v>940</v>
      </c>
      <c r="C36" s="60">
        <v>843548</v>
      </c>
      <c r="D36" s="60">
        <v>800038</v>
      </c>
      <c r="E36" s="61">
        <v>843548</v>
      </c>
      <c r="F36" s="62">
        <f>Bevjcsössz!E44+Polghivössz!D47</f>
        <v>545753</v>
      </c>
      <c r="G36" s="119">
        <f>Bevjcsössz!F44+Polghivössz!E47</f>
        <v>683284</v>
      </c>
      <c r="H36" s="132">
        <f>Bevjcsössz!G44+Polghivössz!F47</f>
        <v>-1</v>
      </c>
      <c r="I36" s="63">
        <f t="shared" si="5"/>
        <v>683283</v>
      </c>
      <c r="J36" s="120">
        <f>Bevjcsössz!I44+Polghivössz!H47</f>
        <v>683283</v>
      </c>
      <c r="K36" s="1616">
        <f>J36/I36</f>
        <v>1</v>
      </c>
      <c r="L36" s="203">
        <f>Bevjcsössz!K44+Polghivössz!K47</f>
        <v>2720</v>
      </c>
      <c r="M36" s="62">
        <f>Bevjcsössz!L44+Polghivössz!L47</f>
        <v>0</v>
      </c>
    </row>
    <row r="37" spans="1:13" s="48" customFormat="1" ht="12" customHeight="1">
      <c r="A37" s="58" t="s">
        <v>942</v>
      </c>
      <c r="B37" s="59" t="s">
        <v>943</v>
      </c>
      <c r="C37" s="60"/>
      <c r="D37" s="60"/>
      <c r="E37" s="121"/>
      <c r="F37" s="62">
        <f>Bevjcsössz!E45+Polghivössz!D48</f>
        <v>0</v>
      </c>
      <c r="G37" s="133">
        <f>Bevjcsössz!F45+Polghivössz!E48</f>
        <v>0</v>
      </c>
      <c r="H37" s="134">
        <f>Bevjcsössz!G45+Polghivössz!F48</f>
        <v>0</v>
      </c>
      <c r="I37" s="87">
        <f t="shared" si="5"/>
        <v>0</v>
      </c>
      <c r="J37" s="134">
        <f>Bevjcsössz!I45+Polghivössz!H48</f>
        <v>0</v>
      </c>
      <c r="K37" s="1616"/>
      <c r="L37" s="1609"/>
      <c r="M37" s="1491"/>
    </row>
    <row r="38" spans="1:13" s="48" customFormat="1" ht="12" customHeight="1" thickBot="1">
      <c r="A38" s="135" t="s">
        <v>944</v>
      </c>
      <c r="B38" s="136" t="s">
        <v>945</v>
      </c>
      <c r="C38" s="137">
        <f t="shared" ref="C38:H38" si="7">SUM(C36:C37)</f>
        <v>843548</v>
      </c>
      <c r="D38" s="137">
        <f t="shared" si="7"/>
        <v>800038</v>
      </c>
      <c r="E38" s="137">
        <f t="shared" si="7"/>
        <v>843548</v>
      </c>
      <c r="F38" s="138">
        <f t="shared" si="7"/>
        <v>545753</v>
      </c>
      <c r="G38" s="139">
        <f t="shared" si="7"/>
        <v>683284</v>
      </c>
      <c r="H38" s="140">
        <f t="shared" si="7"/>
        <v>-1</v>
      </c>
      <c r="I38" s="141">
        <f t="shared" si="5"/>
        <v>683283</v>
      </c>
      <c r="J38" s="142">
        <f>SUM(J36:J37)</f>
        <v>683283</v>
      </c>
      <c r="K38" s="1617">
        <f>J38/I38</f>
        <v>1</v>
      </c>
      <c r="L38" s="1611">
        <f>SUM(L36:L37)</f>
        <v>2720</v>
      </c>
      <c r="M38" s="138">
        <f>SUM(M36:M37)</f>
        <v>0</v>
      </c>
    </row>
    <row r="39" spans="1:13" s="48" customFormat="1" ht="12" customHeight="1" thickBot="1">
      <c r="A39" s="76" t="s">
        <v>946</v>
      </c>
      <c r="B39" s="77" t="s">
        <v>947</v>
      </c>
      <c r="C39" s="78">
        <f t="shared" ref="C39:H39" si="8">C34+C35+C38</f>
        <v>868818</v>
      </c>
      <c r="D39" s="78">
        <f t="shared" si="8"/>
        <v>803038</v>
      </c>
      <c r="E39" s="78">
        <f t="shared" si="8"/>
        <v>877386</v>
      </c>
      <c r="F39" s="78">
        <f t="shared" si="8"/>
        <v>643887</v>
      </c>
      <c r="G39" s="143">
        <f t="shared" si="8"/>
        <v>994288</v>
      </c>
      <c r="H39" s="79">
        <f t="shared" si="8"/>
        <v>-1</v>
      </c>
      <c r="I39" s="81">
        <f t="shared" si="5"/>
        <v>994287</v>
      </c>
      <c r="J39" s="144">
        <f>J34+J35+J38</f>
        <v>778190</v>
      </c>
      <c r="K39" s="1622">
        <f>J39/I39</f>
        <v>0.78266134425975598</v>
      </c>
      <c r="L39" s="1608">
        <f>L34+L35+L38</f>
        <v>2720</v>
      </c>
      <c r="M39" s="78">
        <f>M34+M35+M38</f>
        <v>0</v>
      </c>
    </row>
    <row r="40" spans="1:13" s="48" customFormat="1" ht="12" customHeight="1">
      <c r="A40" s="51" t="s">
        <v>948</v>
      </c>
      <c r="B40" s="52" t="s">
        <v>949</v>
      </c>
      <c r="C40" s="145"/>
      <c r="D40" s="145"/>
      <c r="E40" s="146"/>
      <c r="F40" s="84"/>
      <c r="G40" s="56"/>
      <c r="H40" s="57"/>
      <c r="I40" s="85">
        <f t="shared" si="5"/>
        <v>0</v>
      </c>
      <c r="J40" s="57"/>
      <c r="K40" s="1619"/>
      <c r="L40" s="1609"/>
      <c r="M40" s="1491"/>
    </row>
    <row r="41" spans="1:13" s="48" customFormat="1" ht="12" customHeight="1">
      <c r="A41" s="58" t="s">
        <v>0</v>
      </c>
      <c r="B41" s="59" t="s">
        <v>1</v>
      </c>
      <c r="C41" s="60">
        <v>782033</v>
      </c>
      <c r="D41" s="60">
        <v>728000</v>
      </c>
      <c r="E41" s="147">
        <v>781890</v>
      </c>
      <c r="F41" s="62">
        <f>Polghivössz!D52</f>
        <v>779000</v>
      </c>
      <c r="G41" s="63">
        <f>Polghivössz!E52</f>
        <v>779000</v>
      </c>
      <c r="H41" s="64">
        <f>Polghivössz!F52</f>
        <v>0</v>
      </c>
      <c r="I41" s="63">
        <f t="shared" si="5"/>
        <v>779000</v>
      </c>
      <c r="J41" s="64">
        <f>Polghivössz!H52</f>
        <v>831962</v>
      </c>
      <c r="K41" s="1616">
        <f>J41/I41</f>
        <v>1.067987163029525</v>
      </c>
      <c r="L41" s="203">
        <f>Polghivössz!K52</f>
        <v>0</v>
      </c>
      <c r="M41" s="62">
        <f>Polghivössz!L52</f>
        <v>0</v>
      </c>
    </row>
    <row r="42" spans="1:13" s="48" customFormat="1" ht="12" customHeight="1">
      <c r="A42" s="58" t="s">
        <v>2</v>
      </c>
      <c r="B42" s="59" t="s">
        <v>3</v>
      </c>
      <c r="C42" s="60">
        <v>39802</v>
      </c>
      <c r="D42" s="60">
        <v>38000</v>
      </c>
      <c r="E42" s="147">
        <v>39805</v>
      </c>
      <c r="F42" s="62">
        <f>Polghivössz!D53</f>
        <v>39000</v>
      </c>
      <c r="G42" s="63">
        <f>Polghivössz!E53</f>
        <v>39000</v>
      </c>
      <c r="H42" s="86">
        <f>Polghivössz!F53</f>
        <v>0</v>
      </c>
      <c r="I42" s="63">
        <f t="shared" si="5"/>
        <v>39000</v>
      </c>
      <c r="J42" s="64">
        <f>Polghivössz!H53</f>
        <v>41465</v>
      </c>
      <c r="K42" s="1616">
        <f>J42/I42</f>
        <v>1.0632051282051282</v>
      </c>
      <c r="L42" s="203">
        <f>Polghivössz!K53</f>
        <v>0</v>
      </c>
      <c r="M42" s="62">
        <f>Polghivössz!L53</f>
        <v>0</v>
      </c>
    </row>
    <row r="43" spans="1:13" s="48" customFormat="1" ht="12" customHeight="1">
      <c r="A43" s="58" t="s">
        <v>4</v>
      </c>
      <c r="B43" s="59" t="s">
        <v>7</v>
      </c>
      <c r="C43" s="60">
        <v>0</v>
      </c>
      <c r="D43" s="60">
        <v>0</v>
      </c>
      <c r="E43" s="148">
        <v>0</v>
      </c>
      <c r="F43" s="62">
        <f>Polghivössz!D54</f>
        <v>0</v>
      </c>
      <c r="G43" s="87">
        <f>Polghivössz!E54</f>
        <v>0</v>
      </c>
      <c r="H43" s="64">
        <f>Polghivössz!F54</f>
        <v>0</v>
      </c>
      <c r="I43" s="87">
        <f t="shared" si="5"/>
        <v>0</v>
      </c>
      <c r="J43" s="64">
        <f>Polghivössz!H54</f>
        <v>0</v>
      </c>
      <c r="K43" s="1616"/>
      <c r="L43" s="203">
        <f>Polghivössz!K54</f>
        <v>0</v>
      </c>
      <c r="M43" s="62">
        <f>Polghivössz!L54</f>
        <v>0</v>
      </c>
    </row>
    <row r="44" spans="1:13" s="48" customFormat="1" ht="12" customHeight="1">
      <c r="A44" s="58" t="s">
        <v>10</v>
      </c>
      <c r="B44" s="59" t="s">
        <v>18</v>
      </c>
      <c r="C44" s="60">
        <v>0</v>
      </c>
      <c r="D44" s="60">
        <v>0</v>
      </c>
      <c r="E44" s="148">
        <v>0</v>
      </c>
      <c r="F44" s="62">
        <f>Polghivössz!D55</f>
        <v>0</v>
      </c>
      <c r="G44" s="87">
        <f>Polghivössz!E55</f>
        <v>0</v>
      </c>
      <c r="H44" s="64">
        <f>Polghivössz!F55</f>
        <v>0</v>
      </c>
      <c r="I44" s="87">
        <f t="shared" si="5"/>
        <v>0</v>
      </c>
      <c r="J44" s="64">
        <f>Polghivössz!H55</f>
        <v>0</v>
      </c>
      <c r="K44" s="1616"/>
      <c r="L44" s="203">
        <f>Polghivössz!K55</f>
        <v>0</v>
      </c>
      <c r="M44" s="62">
        <f>Polghivössz!L55</f>
        <v>0</v>
      </c>
    </row>
    <row r="45" spans="1:13" s="48" customFormat="1" ht="12" customHeight="1">
      <c r="A45" s="58" t="s">
        <v>19</v>
      </c>
      <c r="B45" s="59" t="s">
        <v>20</v>
      </c>
      <c r="C45" s="60">
        <v>0</v>
      </c>
      <c r="D45" s="60">
        <v>0</v>
      </c>
      <c r="E45" s="148">
        <v>0</v>
      </c>
      <c r="F45" s="62">
        <f>Polghivössz!D56</f>
        <v>0</v>
      </c>
      <c r="G45" s="87">
        <f>Polghivössz!E56</f>
        <v>0</v>
      </c>
      <c r="H45" s="64">
        <f>Polghivössz!F56</f>
        <v>0</v>
      </c>
      <c r="I45" s="87">
        <f t="shared" si="5"/>
        <v>0</v>
      </c>
      <c r="J45" s="64">
        <f>Polghivössz!H56</f>
        <v>0</v>
      </c>
      <c r="K45" s="1616"/>
      <c r="L45" s="203">
        <f>Polghivössz!K56</f>
        <v>0</v>
      </c>
      <c r="M45" s="62">
        <f>Polghivössz!L56</f>
        <v>0</v>
      </c>
    </row>
    <row r="46" spans="1:13" s="48" customFormat="1" ht="12" customHeight="1">
      <c r="A46" s="58" t="s">
        <v>21</v>
      </c>
      <c r="B46" s="59" t="s">
        <v>41</v>
      </c>
      <c r="C46" s="60">
        <v>18</v>
      </c>
      <c r="D46" s="60">
        <v>0</v>
      </c>
      <c r="E46" s="148">
        <v>19</v>
      </c>
      <c r="F46" s="62">
        <f>Polghivössz!D57</f>
        <v>0</v>
      </c>
      <c r="G46" s="87">
        <f>Polghivössz!E57</f>
        <v>0</v>
      </c>
      <c r="H46" s="64">
        <f>Polghivössz!F57</f>
        <v>0</v>
      </c>
      <c r="I46" s="87">
        <f t="shared" si="5"/>
        <v>0</v>
      </c>
      <c r="J46" s="64">
        <f>Polghivössz!H57</f>
        <v>0</v>
      </c>
      <c r="K46" s="1616"/>
      <c r="L46" s="203">
        <f>Polghivössz!K57</f>
        <v>0</v>
      </c>
      <c r="M46" s="62">
        <f>Polghivössz!L57</f>
        <v>0</v>
      </c>
    </row>
    <row r="47" spans="1:13" s="48" customFormat="1" ht="12" customHeight="1">
      <c r="A47" s="58" t="s">
        <v>22</v>
      </c>
      <c r="B47" s="59" t="s">
        <v>23</v>
      </c>
      <c r="C47" s="60">
        <v>0</v>
      </c>
      <c r="D47" s="60">
        <v>0</v>
      </c>
      <c r="E47" s="148">
        <v>0</v>
      </c>
      <c r="F47" s="62">
        <f>Polghivössz!D58</f>
        <v>0</v>
      </c>
      <c r="G47" s="62">
        <f>Polghivössz!E58</f>
        <v>0</v>
      </c>
      <c r="H47" s="64"/>
      <c r="I47" s="63">
        <f t="shared" si="5"/>
        <v>0</v>
      </c>
      <c r="J47" s="64">
        <f>Polghivössz!H58</f>
        <v>0</v>
      </c>
      <c r="K47" s="1616"/>
      <c r="L47" s="203">
        <f>Polghivössz!K58</f>
        <v>0</v>
      </c>
      <c r="M47" s="62">
        <f>Polghivössz!L58</f>
        <v>0</v>
      </c>
    </row>
    <row r="48" spans="1:13" s="48" customFormat="1" ht="12" customHeight="1">
      <c r="A48" s="58" t="s">
        <v>24</v>
      </c>
      <c r="B48" s="59" t="s">
        <v>25</v>
      </c>
      <c r="C48" s="60">
        <v>28546</v>
      </c>
      <c r="D48" s="60">
        <v>27000</v>
      </c>
      <c r="E48" s="148">
        <v>30760</v>
      </c>
      <c r="F48" s="62">
        <f>Polghivössz!D59</f>
        <v>26000</v>
      </c>
      <c r="G48" s="63">
        <f>Polghivössz!E59</f>
        <v>26000</v>
      </c>
      <c r="H48" s="64">
        <f>Polghivössz!F59</f>
        <v>0</v>
      </c>
      <c r="I48" s="63">
        <f t="shared" si="5"/>
        <v>26000</v>
      </c>
      <c r="J48" s="64">
        <f>Polghivössz!H59</f>
        <v>27752</v>
      </c>
      <c r="K48" s="1616">
        <f>J48/I48</f>
        <v>1.0673846153846154</v>
      </c>
      <c r="L48" s="203">
        <f>Polghivössz!K59</f>
        <v>0</v>
      </c>
      <c r="M48" s="62">
        <f>Polghivössz!L59</f>
        <v>0</v>
      </c>
    </row>
    <row r="49" spans="1:13" s="48" customFormat="1" ht="12" customHeight="1">
      <c r="A49" s="58" t="s">
        <v>26</v>
      </c>
      <c r="B49" s="59" t="s">
        <v>27</v>
      </c>
      <c r="C49" s="60">
        <v>850399</v>
      </c>
      <c r="D49" s="60">
        <f>SUM(D41:D48)</f>
        <v>793000</v>
      </c>
      <c r="E49" s="60">
        <v>852474</v>
      </c>
      <c r="F49" s="67">
        <f>SUM(F41:F48)</f>
        <v>844000</v>
      </c>
      <c r="G49" s="63">
        <f>SUM(G41:G48)</f>
        <v>844000</v>
      </c>
      <c r="H49" s="86">
        <f>SUM(H41:H48)</f>
        <v>0</v>
      </c>
      <c r="I49" s="63">
        <f t="shared" si="5"/>
        <v>844000</v>
      </c>
      <c r="J49" s="64">
        <f>SUM(J41:J48)</f>
        <v>901179</v>
      </c>
      <c r="K49" s="1616">
        <f>J49/I49</f>
        <v>1.0677476303317535</v>
      </c>
      <c r="L49" s="1606">
        <f>SUM(L41:L48)</f>
        <v>0</v>
      </c>
      <c r="M49" s="67">
        <f>SUM(M41:M48)</f>
        <v>0</v>
      </c>
    </row>
    <row r="50" spans="1:13" s="48" customFormat="1" ht="12" customHeight="1">
      <c r="A50" s="58" t="s">
        <v>28</v>
      </c>
      <c r="B50" s="59" t="s">
        <v>107</v>
      </c>
      <c r="C50" s="60">
        <v>923701</v>
      </c>
      <c r="D50" s="60">
        <v>914012</v>
      </c>
      <c r="E50" s="147">
        <v>923701</v>
      </c>
      <c r="F50" s="62">
        <f>Polghivössz!D61</f>
        <v>874354</v>
      </c>
      <c r="G50" s="63">
        <f>Polghivössz!E61</f>
        <v>985083</v>
      </c>
      <c r="H50" s="86">
        <f>Polghivössz!F61</f>
        <v>7980</v>
      </c>
      <c r="I50" s="63">
        <f t="shared" si="5"/>
        <v>993063</v>
      </c>
      <c r="J50" s="64">
        <f>Polghivössz!H61</f>
        <v>993063</v>
      </c>
      <c r="K50" s="1616">
        <f>J50/I50</f>
        <v>1</v>
      </c>
      <c r="L50" s="203">
        <f>Polghivössz!K61</f>
        <v>0</v>
      </c>
      <c r="M50" s="62">
        <f>Polghivössz!L61</f>
        <v>0</v>
      </c>
    </row>
    <row r="51" spans="1:13" s="48" customFormat="1" ht="12" customHeight="1">
      <c r="A51" s="58" t="s">
        <v>30</v>
      </c>
      <c r="B51" s="59" t="s">
        <v>676</v>
      </c>
      <c r="C51" s="60">
        <v>0</v>
      </c>
      <c r="D51" s="60">
        <v>37673</v>
      </c>
      <c r="E51" s="147"/>
      <c r="F51" s="62"/>
      <c r="G51" s="63"/>
      <c r="H51" s="86"/>
      <c r="I51" s="63"/>
      <c r="J51" s="64">
        <f>Polghivössz!H62</f>
        <v>0</v>
      </c>
      <c r="K51" s="1616"/>
      <c r="L51" s="203">
        <f>Polghivössz!K62</f>
        <v>0</v>
      </c>
      <c r="M51" s="62">
        <f>Polghivössz!L62</f>
        <v>0</v>
      </c>
    </row>
    <row r="52" spans="1:13" s="48" customFormat="1" ht="12" customHeight="1">
      <c r="A52" s="58" t="s">
        <v>37</v>
      </c>
      <c r="B52" s="1482" t="s">
        <v>102</v>
      </c>
      <c r="C52" s="60">
        <v>0</v>
      </c>
      <c r="D52" s="60"/>
      <c r="E52" s="147"/>
      <c r="F52" s="62"/>
      <c r="G52" s="87"/>
      <c r="H52" s="86"/>
      <c r="I52" s="63"/>
      <c r="J52" s="64">
        <f>Polghivössz!H63</f>
        <v>0</v>
      </c>
      <c r="K52" s="1616"/>
      <c r="L52" s="203">
        <f>Polghivössz!K63</f>
        <v>0</v>
      </c>
      <c r="M52" s="62">
        <f>Polghivössz!L63</f>
        <v>0</v>
      </c>
    </row>
    <row r="53" spans="1:13" s="48" customFormat="1" ht="12" customHeight="1">
      <c r="A53" s="58" t="s">
        <v>38</v>
      </c>
      <c r="B53" s="59" t="s">
        <v>105</v>
      </c>
      <c r="C53" s="60">
        <v>61467</v>
      </c>
      <c r="D53" s="60">
        <v>0</v>
      </c>
      <c r="E53" s="147">
        <v>61467</v>
      </c>
      <c r="F53" s="62">
        <f>Polghivössz!D64</f>
        <v>0</v>
      </c>
      <c r="G53" s="62">
        <f>Polghivössz!E64</f>
        <v>66115</v>
      </c>
      <c r="H53" s="62">
        <f>Polghivössz!F64</f>
        <v>23291</v>
      </c>
      <c r="I53" s="63">
        <f t="shared" si="5"/>
        <v>89406</v>
      </c>
      <c r="J53" s="134">
        <f>Polghivössz!H64</f>
        <v>89406</v>
      </c>
      <c r="K53" s="1616">
        <f t="shared" ref="K53:K60" si="9">J53/I53</f>
        <v>1</v>
      </c>
      <c r="L53" s="203">
        <f>Polghivössz!K64</f>
        <v>0</v>
      </c>
      <c r="M53" s="62">
        <f>Polghivössz!L64</f>
        <v>0</v>
      </c>
    </row>
    <row r="54" spans="1:13" s="48" customFormat="1" ht="12" customHeight="1" thickBot="1">
      <c r="A54" s="68" t="s">
        <v>40</v>
      </c>
      <c r="B54" s="136" t="s">
        <v>39</v>
      </c>
      <c r="C54" s="137">
        <f t="shared" ref="C54:H54" si="10">SUM(C49:C53)</f>
        <v>1835567</v>
      </c>
      <c r="D54" s="137">
        <f t="shared" si="10"/>
        <v>1744685</v>
      </c>
      <c r="E54" s="137">
        <f t="shared" si="10"/>
        <v>1837642</v>
      </c>
      <c r="F54" s="138">
        <f t="shared" si="10"/>
        <v>1718354</v>
      </c>
      <c r="G54" s="141">
        <f t="shared" si="10"/>
        <v>1895198</v>
      </c>
      <c r="H54" s="149">
        <f t="shared" si="10"/>
        <v>31271</v>
      </c>
      <c r="I54" s="141">
        <f t="shared" si="5"/>
        <v>1926469</v>
      </c>
      <c r="J54" s="150">
        <f>SUM(J49:J53)</f>
        <v>1983648</v>
      </c>
      <c r="K54" s="1617">
        <f t="shared" si="9"/>
        <v>1.029680726759683</v>
      </c>
      <c r="L54" s="1611">
        <f>SUM(L49:L53)</f>
        <v>0</v>
      </c>
      <c r="M54" s="138">
        <f>SUM(M49:M53)</f>
        <v>0</v>
      </c>
    </row>
    <row r="55" spans="1:13" s="48" customFormat="1" ht="15" customHeight="1" thickBot="1">
      <c r="A55" s="41" t="s">
        <v>49</v>
      </c>
      <c r="B55" s="151" t="s">
        <v>48</v>
      </c>
      <c r="C55" s="152">
        <f t="shared" ref="C55:H55" si="11">C12+C18+C27+C39+C54</f>
        <v>4803308</v>
      </c>
      <c r="D55" s="152">
        <f t="shared" si="11"/>
        <v>3791755</v>
      </c>
      <c r="E55" s="152">
        <f t="shared" si="11"/>
        <v>5099398</v>
      </c>
      <c r="F55" s="153">
        <f t="shared" si="11"/>
        <v>3343922</v>
      </c>
      <c r="G55" s="79">
        <f t="shared" si="11"/>
        <v>5905006</v>
      </c>
      <c r="H55" s="93">
        <f t="shared" si="11"/>
        <v>103797</v>
      </c>
      <c r="I55" s="154">
        <f t="shared" si="5"/>
        <v>6008803</v>
      </c>
      <c r="J55" s="80">
        <f>J12+J18+J27+J39+J54</f>
        <v>5551056</v>
      </c>
      <c r="K55" s="1618">
        <f t="shared" si="9"/>
        <v>0.92382060120792775</v>
      </c>
      <c r="L55" s="153">
        <f>L12+L18+L27+L39+L54</f>
        <v>220873</v>
      </c>
      <c r="M55" s="153">
        <f>M12+M18+M27+M39+M54</f>
        <v>0</v>
      </c>
    </row>
    <row r="56" spans="1:13" s="48" customFormat="1" ht="12" customHeight="1">
      <c r="A56" s="51" t="s">
        <v>51</v>
      </c>
      <c r="B56" s="155" t="s">
        <v>50</v>
      </c>
      <c r="C56" s="82">
        <v>150000</v>
      </c>
      <c r="D56" s="82"/>
      <c r="E56" s="82">
        <v>150000</v>
      </c>
      <c r="F56" s="156">
        <f>Polghivössz!D40</f>
        <v>0</v>
      </c>
      <c r="G56" s="157">
        <f>Polghivössz!E40</f>
        <v>0</v>
      </c>
      <c r="H56" s="158">
        <f>Polghivössz!F40</f>
        <v>0</v>
      </c>
      <c r="I56" s="157">
        <f t="shared" si="5"/>
        <v>0</v>
      </c>
      <c r="J56" s="131">
        <f>Polghivössz!H40</f>
        <v>0</v>
      </c>
      <c r="K56" s="1619"/>
      <c r="L56" s="1612">
        <f>Polghivössz!K40</f>
        <v>0</v>
      </c>
      <c r="M56" s="156">
        <f>Polghivössz!K40</f>
        <v>0</v>
      </c>
    </row>
    <row r="57" spans="1:13" s="48" customFormat="1" ht="12" customHeight="1">
      <c r="A57" s="58" t="s">
        <v>54</v>
      </c>
      <c r="B57" s="205" t="s">
        <v>53</v>
      </c>
      <c r="C57" s="1481"/>
      <c r="D57" s="1481"/>
      <c r="E57" s="147"/>
      <c r="F57" s="62">
        <f>Polghivössz!D39</f>
        <v>0</v>
      </c>
      <c r="G57" s="1505">
        <f>Polghivössz!E39</f>
        <v>0</v>
      </c>
      <c r="H57" s="86">
        <f>Polghivössz!F39</f>
        <v>0</v>
      </c>
      <c r="I57" s="1505">
        <f t="shared" si="5"/>
        <v>0</v>
      </c>
      <c r="J57" s="120">
        <f>Polghivössz!H39</f>
        <v>0</v>
      </c>
      <c r="K57" s="1616"/>
      <c r="L57" s="203">
        <f>Polghivössz!K39</f>
        <v>0</v>
      </c>
      <c r="M57" s="62">
        <f>Polghivössz!K39</f>
        <v>0</v>
      </c>
    </row>
    <row r="58" spans="1:13" s="48" customFormat="1" ht="12" customHeight="1">
      <c r="A58" s="58" t="s">
        <v>601</v>
      </c>
      <c r="B58" s="403" t="s">
        <v>673</v>
      </c>
      <c r="C58" s="1479"/>
      <c r="D58" s="1479"/>
      <c r="E58" s="1480"/>
      <c r="F58" s="200">
        <f>Polghivössz!D34</f>
        <v>0</v>
      </c>
      <c r="G58" s="200">
        <f>Polghivössz!E34</f>
        <v>0</v>
      </c>
      <c r="H58" s="86">
        <f>Polghivössz!F34</f>
        <v>0</v>
      </c>
      <c r="I58" s="1505">
        <f>SUM(G58:H58)</f>
        <v>0</v>
      </c>
      <c r="J58" s="131"/>
      <c r="K58" s="1619"/>
      <c r="L58" s="1016"/>
      <c r="M58" s="200"/>
    </row>
    <row r="59" spans="1:13" s="48" customFormat="1" ht="12" customHeight="1" thickBot="1">
      <c r="A59" s="110" t="s">
        <v>600</v>
      </c>
      <c r="B59" s="403" t="s">
        <v>674</v>
      </c>
      <c r="C59" s="1235"/>
      <c r="D59" s="1235"/>
      <c r="E59" s="1236"/>
      <c r="F59" s="114">
        <f>Polghivössz!D35</f>
        <v>0</v>
      </c>
      <c r="G59" s="114">
        <f>Polghivössz!E35</f>
        <v>0</v>
      </c>
      <c r="H59" s="1237"/>
      <c r="I59" s="1803">
        <f>SUM(G59:H59)</f>
        <v>0</v>
      </c>
      <c r="J59" s="1238"/>
      <c r="K59" s="1620"/>
      <c r="L59" s="1613"/>
      <c r="M59" s="114"/>
    </row>
    <row r="60" spans="1:13" s="48" customFormat="1" ht="15.75" customHeight="1" thickBot="1">
      <c r="A60" s="41" t="s">
        <v>825</v>
      </c>
      <c r="B60" s="159" t="s">
        <v>59</v>
      </c>
      <c r="C60" s="160">
        <f>SUM(C55:C57)</f>
        <v>4953308</v>
      </c>
      <c r="D60" s="160">
        <f>SUM(D55:D57)</f>
        <v>3791755</v>
      </c>
      <c r="E60" s="161">
        <f>SUM(E55:E59)</f>
        <v>5249398</v>
      </c>
      <c r="F60" s="161">
        <f>SUM(F55:F59)</f>
        <v>3343922</v>
      </c>
      <c r="G60" s="161">
        <f>SUM(G55:G59)</f>
        <v>5905006</v>
      </c>
      <c r="H60" s="162">
        <f>SUM(H55:H58)</f>
        <v>103797</v>
      </c>
      <c r="I60" s="163">
        <f t="shared" si="5"/>
        <v>6008803</v>
      </c>
      <c r="J60" s="164">
        <f>SUM(J55:J57)</f>
        <v>5551056</v>
      </c>
      <c r="K60" s="1618">
        <f t="shared" si="9"/>
        <v>0.92382060120792775</v>
      </c>
      <c r="L60" s="1614">
        <f>SUM(L55:L57)</f>
        <v>220873</v>
      </c>
      <c r="M60" s="161">
        <f>SUM(M55:M57)</f>
        <v>0</v>
      </c>
    </row>
    <row r="61" spans="1:13" s="48" customFormat="1" ht="12" customHeight="1">
      <c r="A61" s="165"/>
      <c r="B61" s="165"/>
      <c r="C61" s="165"/>
      <c r="D61" s="165"/>
      <c r="E61" s="165"/>
      <c r="F61" s="165"/>
      <c r="J61" s="166"/>
      <c r="K61" s="167"/>
    </row>
    <row r="62" spans="1:13" s="48" customFormat="1" ht="12" customHeight="1">
      <c r="A62" s="165"/>
      <c r="B62" s="165"/>
      <c r="C62" s="165"/>
      <c r="D62" s="165"/>
      <c r="E62" s="165"/>
      <c r="F62" s="165"/>
      <c r="J62" s="166"/>
      <c r="K62" s="167"/>
    </row>
    <row r="63" spans="1:13" s="48" customFormat="1" ht="17.25" customHeight="1" thickBot="1">
      <c r="A63" s="165"/>
      <c r="B63" s="1106" t="s">
        <v>60</v>
      </c>
      <c r="C63" s="1106"/>
      <c r="D63" s="1106"/>
      <c r="E63" s="1106"/>
      <c r="F63" s="1106"/>
      <c r="G63" s="1106"/>
      <c r="H63" s="1106"/>
      <c r="I63" s="1106"/>
      <c r="J63" s="166"/>
      <c r="K63" s="167"/>
    </row>
    <row r="64" spans="1:13" s="48" customFormat="1" ht="43.5" customHeight="1" thickBot="1">
      <c r="A64" s="41" t="s">
        <v>830</v>
      </c>
      <c r="B64" s="42" t="s">
        <v>85</v>
      </c>
      <c r="C64" s="43" t="s">
        <v>1012</v>
      </c>
      <c r="D64" s="43" t="s">
        <v>483</v>
      </c>
      <c r="E64" s="43" t="s">
        <v>867</v>
      </c>
      <c r="F64" s="44" t="s">
        <v>866</v>
      </c>
      <c r="G64" s="47" t="s">
        <v>1006</v>
      </c>
      <c r="H64" s="168" t="s">
        <v>743</v>
      </c>
      <c r="I64" s="45" t="s">
        <v>833</v>
      </c>
      <c r="J64" s="168" t="s">
        <v>1011</v>
      </c>
      <c r="K64" s="168" t="s">
        <v>834</v>
      </c>
      <c r="L64" s="1489" t="s">
        <v>55</v>
      </c>
      <c r="M64" s="1489" t="s">
        <v>56</v>
      </c>
    </row>
    <row r="65" spans="1:14" s="48" customFormat="1" ht="12" customHeight="1" thickBot="1">
      <c r="A65" s="41">
        <v>1</v>
      </c>
      <c r="B65" s="43">
        <v>2</v>
      </c>
      <c r="C65" s="43">
        <v>3</v>
      </c>
      <c r="D65" s="43"/>
      <c r="E65" s="43">
        <v>4</v>
      </c>
      <c r="F65" s="44">
        <v>5</v>
      </c>
      <c r="G65" s="45"/>
      <c r="H65" s="46"/>
      <c r="I65" s="169"/>
      <c r="J65" s="46"/>
      <c r="K65" s="1492"/>
      <c r="L65" s="1493"/>
      <c r="M65" s="1491"/>
    </row>
    <row r="66" spans="1:14" s="174" customFormat="1" ht="12" customHeight="1" thickBot="1">
      <c r="A66" s="170" t="s">
        <v>835</v>
      </c>
      <c r="B66" s="171" t="s">
        <v>88</v>
      </c>
      <c r="C66" s="172">
        <f t="shared" ref="C66:H66" si="12">SUM(C67:C73)</f>
        <v>2224305</v>
      </c>
      <c r="D66" s="172">
        <f t="shared" si="12"/>
        <v>2257011</v>
      </c>
      <c r="E66" s="172">
        <f t="shared" si="12"/>
        <v>2582772</v>
      </c>
      <c r="F66" s="173">
        <f t="shared" si="12"/>
        <v>2268352</v>
      </c>
      <c r="G66" s="173">
        <f t="shared" si="12"/>
        <v>2583844</v>
      </c>
      <c r="H66" s="173">
        <f t="shared" si="12"/>
        <v>6057</v>
      </c>
      <c r="I66" s="81">
        <f t="shared" ref="I66:I77" si="13">SUM(G66:H66)</f>
        <v>2589901</v>
      </c>
      <c r="J66" s="144">
        <f>SUM(J67:J73)</f>
        <v>2202114</v>
      </c>
      <c r="K66" s="1490">
        <f>J66/I66</f>
        <v>0.85026956628844119</v>
      </c>
      <c r="L66" s="213">
        <f>SUM(L67:L73)</f>
        <v>434011</v>
      </c>
      <c r="M66" s="195">
        <f>SUM(M67:M73)</f>
        <v>49340</v>
      </c>
    </row>
    <row r="67" spans="1:14">
      <c r="A67" s="175" t="s">
        <v>837</v>
      </c>
      <c r="B67" s="176" t="s">
        <v>89</v>
      </c>
      <c r="C67" s="177">
        <v>1151972</v>
      </c>
      <c r="D67" s="177">
        <v>1042467</v>
      </c>
      <c r="E67" s="177">
        <v>1251035</v>
      </c>
      <c r="F67" s="129">
        <f>Bevjcsössz!E52+Polghivössz!D70</f>
        <v>1106940</v>
      </c>
      <c r="G67" s="129">
        <f>Bevjcsössz!F52+Polghivössz!E70</f>
        <v>1273033</v>
      </c>
      <c r="H67" s="129">
        <f>Bevjcsössz!G52+Polghivössz!F70</f>
        <v>506</v>
      </c>
      <c r="I67" s="178">
        <f t="shared" si="13"/>
        <v>1273539</v>
      </c>
      <c r="J67" s="179">
        <f>Bevjcsössz!I52+Polghivössz!H70</f>
        <v>1176873</v>
      </c>
      <c r="K67" s="1628">
        <f>J67/I67</f>
        <v>0.92409655299130999</v>
      </c>
      <c r="L67" s="1623">
        <f>Bevjcsössz!K52+Polghivössz!K70</f>
        <v>228496</v>
      </c>
      <c r="M67" s="1495">
        <f>Bevjcsössz!L52+Polghivössz!L70</f>
        <v>33934</v>
      </c>
      <c r="N67" s="1631"/>
    </row>
    <row r="68" spans="1:14">
      <c r="A68" s="181" t="s">
        <v>839</v>
      </c>
      <c r="B68" s="182" t="s">
        <v>90</v>
      </c>
      <c r="C68" s="65">
        <v>296954</v>
      </c>
      <c r="D68" s="65">
        <v>261577</v>
      </c>
      <c r="E68" s="65">
        <v>313938</v>
      </c>
      <c r="F68" s="62">
        <f>Bevjcsössz!E53+Polghivössz!D71</f>
        <v>242060</v>
      </c>
      <c r="G68" s="62">
        <f>Bevjcsössz!F53+Polghivössz!E71</f>
        <v>272218</v>
      </c>
      <c r="H68" s="62">
        <f>Bevjcsössz!G53+Polghivössz!F71</f>
        <v>25</v>
      </c>
      <c r="I68" s="63">
        <f t="shared" si="13"/>
        <v>272243</v>
      </c>
      <c r="J68" s="183">
        <f>Bevjcsössz!I53+Polghivössz!H71</f>
        <v>257654</v>
      </c>
      <c r="K68" s="1616">
        <f>J68/I68</f>
        <v>0.94641184529997102</v>
      </c>
      <c r="L68" s="204">
        <f>Bevjcsössz!K53+Polghivössz!K71</f>
        <v>51903</v>
      </c>
      <c r="M68" s="1022">
        <f>Bevjcsössz!L53+Polghivössz!L71</f>
        <v>7759</v>
      </c>
      <c r="N68" s="1631"/>
    </row>
    <row r="69" spans="1:14">
      <c r="A69" s="181" t="s">
        <v>841</v>
      </c>
      <c r="B69" s="184" t="s">
        <v>91</v>
      </c>
      <c r="C69" s="185">
        <v>775379</v>
      </c>
      <c r="D69" s="185">
        <v>952967</v>
      </c>
      <c r="E69" s="185">
        <v>1017799</v>
      </c>
      <c r="F69" s="186">
        <f>Bevjcsössz!E54+Polghivössz!D72-Egyébműk!E93</f>
        <v>919352</v>
      </c>
      <c r="G69" s="62">
        <f>Bevjcsössz!F54+Polghivössz!E72-Egyébműk!F93</f>
        <v>1038593</v>
      </c>
      <c r="H69" s="62">
        <f>Bevjcsössz!G54+Polghivössz!F72-Egyébműk!G93</f>
        <v>5526</v>
      </c>
      <c r="I69" s="63">
        <f t="shared" si="13"/>
        <v>1044119</v>
      </c>
      <c r="J69" s="183">
        <f>Bevjcsössz!I54+Polghivössz!H72-Egyébműk!I93</f>
        <v>767587</v>
      </c>
      <c r="K69" s="1616">
        <f>J69/I69</f>
        <v>0.73515279388652055</v>
      </c>
      <c r="L69" s="204">
        <f>Bevjcsössz!K54+Polghivössz!K72-Egyébműk!K93</f>
        <v>153612</v>
      </c>
      <c r="M69" s="1022">
        <f>Bevjcsössz!L54+Polghivössz!L72-Egyébműk!L93</f>
        <v>7647</v>
      </c>
      <c r="N69" s="1631"/>
    </row>
    <row r="70" spans="1:14">
      <c r="A70" s="181" t="s">
        <v>843</v>
      </c>
      <c r="B70" s="187" t="s">
        <v>92</v>
      </c>
      <c r="C70" s="185"/>
      <c r="D70" s="185"/>
      <c r="E70" s="185"/>
      <c r="F70" s="186"/>
      <c r="G70" s="188"/>
      <c r="H70" s="183"/>
      <c r="I70" s="87">
        <f t="shared" si="13"/>
        <v>0</v>
      </c>
      <c r="J70" s="183"/>
      <c r="K70" s="1616"/>
      <c r="L70" s="1624"/>
      <c r="M70" s="188"/>
    </row>
    <row r="71" spans="1:14">
      <c r="A71" s="181" t="s">
        <v>847</v>
      </c>
      <c r="B71" s="187" t="s">
        <v>93</v>
      </c>
      <c r="C71" s="185"/>
      <c r="D71" s="185"/>
      <c r="E71" s="185"/>
      <c r="F71" s="186"/>
      <c r="G71" s="188"/>
      <c r="H71" s="183"/>
      <c r="I71" s="87">
        <f t="shared" si="13"/>
        <v>0</v>
      </c>
      <c r="J71" s="183"/>
      <c r="K71" s="1616"/>
      <c r="L71" s="1624"/>
      <c r="M71" s="188"/>
    </row>
    <row r="72" spans="1:14">
      <c r="A72" s="181" t="s">
        <v>855</v>
      </c>
      <c r="B72" s="187" t="s">
        <v>94</v>
      </c>
      <c r="C72" s="185"/>
      <c r="D72" s="185"/>
      <c r="E72" s="185"/>
      <c r="F72" s="186"/>
      <c r="G72" s="188"/>
      <c r="H72" s="183"/>
      <c r="I72" s="87">
        <f t="shared" si="13"/>
        <v>0</v>
      </c>
      <c r="J72" s="183"/>
      <c r="K72" s="1616"/>
      <c r="L72" s="1624"/>
      <c r="M72" s="188"/>
    </row>
    <row r="73" spans="1:14" ht="13.8" thickBot="1">
      <c r="A73" s="189" t="s">
        <v>857</v>
      </c>
      <c r="B73" s="190" t="s">
        <v>95</v>
      </c>
      <c r="C73" s="185"/>
      <c r="D73" s="185"/>
      <c r="E73" s="185"/>
      <c r="F73" s="186"/>
      <c r="G73" s="191"/>
      <c r="H73" s="192"/>
      <c r="I73" s="75">
        <f t="shared" si="13"/>
        <v>0</v>
      </c>
      <c r="J73" s="192"/>
      <c r="K73" s="1617"/>
      <c r="L73" s="1624"/>
      <c r="M73" s="1496"/>
    </row>
    <row r="74" spans="1:14" s="174" customFormat="1" ht="13.8" thickBot="1">
      <c r="A74" s="41" t="s">
        <v>859</v>
      </c>
      <c r="B74" s="193" t="s">
        <v>96</v>
      </c>
      <c r="C74" s="194">
        <f t="shared" ref="C74:H74" si="14">SUM(C75:C80)</f>
        <v>1609156</v>
      </c>
      <c r="D74" s="194">
        <f t="shared" si="14"/>
        <v>1090150</v>
      </c>
      <c r="E74" s="194">
        <f t="shared" si="14"/>
        <v>2002619</v>
      </c>
      <c r="F74" s="195">
        <f t="shared" si="14"/>
        <v>673870</v>
      </c>
      <c r="G74" s="195">
        <f t="shared" si="14"/>
        <v>2564488</v>
      </c>
      <c r="H74" s="195">
        <f t="shared" si="14"/>
        <v>54030</v>
      </c>
      <c r="I74" s="81">
        <f t="shared" si="13"/>
        <v>2618518</v>
      </c>
      <c r="J74" s="196">
        <f>SUM(J75:J80)</f>
        <v>529156</v>
      </c>
      <c r="K74" s="1618">
        <f>J74/I74</f>
        <v>0.20208224652265136</v>
      </c>
      <c r="L74" s="208">
        <f>SUM(L75:L80)</f>
        <v>0</v>
      </c>
      <c r="M74" s="195">
        <f>SUM(M75:M80)</f>
        <v>0</v>
      </c>
    </row>
    <row r="75" spans="1:14" ht="26.4">
      <c r="A75" s="197" t="s">
        <v>861</v>
      </c>
      <c r="B75" s="198" t="s">
        <v>109</v>
      </c>
      <c r="C75" s="199">
        <v>1267740</v>
      </c>
      <c r="D75" s="199">
        <v>975150</v>
      </c>
      <c r="E75" s="199">
        <v>1561599</v>
      </c>
      <c r="F75" s="200">
        <f>fejlesztés!D129+Bevjcsössz!E62</f>
        <v>599868</v>
      </c>
      <c r="G75" s="200">
        <f>Bevjcsössz!F62+Polghivössz!E80</f>
        <v>2438051</v>
      </c>
      <c r="H75" s="200">
        <f>Bevjcsössz!G62+Polghivössz!F80</f>
        <v>-280862</v>
      </c>
      <c r="I75" s="178">
        <f t="shared" si="13"/>
        <v>2157189</v>
      </c>
      <c r="J75" s="201">
        <f>Bevjcsössz!I62+Polghivössz!H80</f>
        <v>410102</v>
      </c>
      <c r="K75" s="1619">
        <f>J75/I75</f>
        <v>0.19010944335429117</v>
      </c>
      <c r="L75" s="1016"/>
      <c r="M75" s="200"/>
      <c r="N75" s="1631"/>
    </row>
    <row r="76" spans="1:14" ht="26.4">
      <c r="A76" s="197" t="s">
        <v>863</v>
      </c>
      <c r="B76" s="202" t="s">
        <v>902</v>
      </c>
      <c r="C76" s="65">
        <v>8976</v>
      </c>
      <c r="D76" s="65">
        <v>71000</v>
      </c>
      <c r="E76" s="65">
        <v>13487</v>
      </c>
      <c r="F76" s="62">
        <f>FEJL2003!H98</f>
        <v>21265</v>
      </c>
      <c r="G76" s="62">
        <f>FEJL2003!I98</f>
        <v>12765</v>
      </c>
      <c r="H76" s="200">
        <f>FEJL2003!J98</f>
        <v>0</v>
      </c>
      <c r="I76" s="63">
        <f t="shared" si="13"/>
        <v>12765</v>
      </c>
      <c r="J76" s="200">
        <f>FEJL2003!L98</f>
        <v>4146</v>
      </c>
      <c r="K76" s="1619">
        <f>J76/I76</f>
        <v>0.32479435957696828</v>
      </c>
      <c r="L76" s="203">
        <f>fejlesztés!J138+fejlesztés!J195+fejlesztés!J147</f>
        <v>0</v>
      </c>
      <c r="M76" s="62">
        <f>fejlesztés!K138+fejlesztés!K195+fejlesztés!K147</f>
        <v>0</v>
      </c>
      <c r="N76" s="1631"/>
    </row>
    <row r="77" spans="1:14" ht="26.4">
      <c r="A77" s="197" t="s">
        <v>865</v>
      </c>
      <c r="B77" s="202" t="s">
        <v>903</v>
      </c>
      <c r="C77" s="65"/>
      <c r="D77" s="65"/>
      <c r="E77" s="65">
        <v>0</v>
      </c>
      <c r="F77" s="62"/>
      <c r="G77" s="62"/>
      <c r="H77" s="62"/>
      <c r="I77" s="87">
        <f t="shared" si="13"/>
        <v>0</v>
      </c>
      <c r="J77" s="183"/>
      <c r="K77" s="1616"/>
      <c r="L77" s="203"/>
      <c r="M77" s="62"/>
    </row>
    <row r="78" spans="1:14">
      <c r="A78" s="197"/>
      <c r="B78" s="202" t="s">
        <v>117</v>
      </c>
      <c r="C78" s="65"/>
      <c r="D78" s="65"/>
      <c r="E78" s="65"/>
      <c r="F78" s="62"/>
      <c r="G78" s="203"/>
      <c r="H78" s="204"/>
      <c r="I78" s="87"/>
      <c r="J78" s="183"/>
      <c r="K78" s="1616"/>
      <c r="L78" s="203"/>
      <c r="M78" s="62"/>
    </row>
    <row r="79" spans="1:14">
      <c r="A79" s="197" t="s">
        <v>909</v>
      </c>
      <c r="B79" s="205" t="s">
        <v>118</v>
      </c>
      <c r="C79" s="65">
        <v>62150</v>
      </c>
      <c r="D79" s="65">
        <v>44000</v>
      </c>
      <c r="E79" s="65">
        <v>145435</v>
      </c>
      <c r="F79" s="62">
        <f>fejlesztés!D195+Bevjcsössz!E64</f>
        <v>52737</v>
      </c>
      <c r="G79" s="63">
        <f>Bevjcsössz!F64+Polghivössz!E81</f>
        <v>92539</v>
      </c>
      <c r="H79" s="63">
        <f>Bevjcsössz!G64+Polghivössz!F81</f>
        <v>334892</v>
      </c>
      <c r="I79" s="63">
        <f>SUM(G79:H79)</f>
        <v>427431</v>
      </c>
      <c r="J79" s="183">
        <f>Bevjcsössz!I64+Polghivössz!H81</f>
        <v>94125</v>
      </c>
      <c r="K79" s="1616">
        <f>J79/I79</f>
        <v>0.22021098142156278</v>
      </c>
      <c r="L79" s="203">
        <f>fejlesztés!J129+Bevjcsössz!K64</f>
        <v>0</v>
      </c>
      <c r="M79" s="62">
        <f>fejlesztés!K129+Bevjcsössz!L64</f>
        <v>0</v>
      </c>
      <c r="N79" s="1631"/>
    </row>
    <row r="80" spans="1:14" ht="13.8" thickBot="1">
      <c r="A80" s="189" t="s">
        <v>911</v>
      </c>
      <c r="B80" s="206" t="s">
        <v>119</v>
      </c>
      <c r="C80" s="185">
        <v>270290</v>
      </c>
      <c r="D80" s="185"/>
      <c r="E80" s="185">
        <v>282098</v>
      </c>
      <c r="F80" s="186">
        <f>FEJL2003!H118</f>
        <v>0</v>
      </c>
      <c r="G80" s="186">
        <f>FEJL2003!I118</f>
        <v>21133</v>
      </c>
      <c r="H80" s="186">
        <f>FEJL2003!J118</f>
        <v>0</v>
      </c>
      <c r="I80" s="92">
        <f>SUM(G80:H80)</f>
        <v>21133</v>
      </c>
      <c r="J80" s="186">
        <f>FEJL2003!L118</f>
        <v>20783</v>
      </c>
      <c r="K80" s="1616">
        <f>J80/I80</f>
        <v>0.98343822457767471</v>
      </c>
      <c r="L80" s="1625"/>
      <c r="M80" s="186"/>
      <c r="N80" s="1631"/>
    </row>
    <row r="81" spans="1:14" s="174" customFormat="1" ht="13.8" thickBot="1">
      <c r="A81" s="41" t="s">
        <v>913</v>
      </c>
      <c r="B81" s="193" t="s">
        <v>120</v>
      </c>
      <c r="C81" s="194">
        <f t="shared" ref="C81:H81" si="15">SUM(C82:C86)</f>
        <v>232006</v>
      </c>
      <c r="D81" s="194">
        <f t="shared" si="15"/>
        <v>237807</v>
      </c>
      <c r="E81" s="194">
        <f t="shared" si="15"/>
        <v>258278</v>
      </c>
      <c r="F81" s="195">
        <f t="shared" si="15"/>
        <v>197797</v>
      </c>
      <c r="G81" s="195">
        <f t="shared" si="15"/>
        <v>276784</v>
      </c>
      <c r="H81" s="195">
        <f t="shared" si="15"/>
        <v>20</v>
      </c>
      <c r="I81" s="81">
        <f>SUM(G81:H81)</f>
        <v>276804</v>
      </c>
      <c r="J81" s="144">
        <f>SUM(J82:J86)</f>
        <v>253705</v>
      </c>
      <c r="K81" s="1618">
        <f>J81/I81</f>
        <v>0.91655106140084686</v>
      </c>
      <c r="L81" s="208">
        <f>SUM(L82:L86)</f>
        <v>8363</v>
      </c>
      <c r="M81" s="195">
        <f>SUM(M82:M86)</f>
        <v>0</v>
      </c>
    </row>
    <row r="82" spans="1:14">
      <c r="A82" s="197" t="s">
        <v>915</v>
      </c>
      <c r="B82" s="198" t="s">
        <v>890</v>
      </c>
      <c r="C82" s="199">
        <v>87570</v>
      </c>
      <c r="D82" s="199">
        <v>79400</v>
      </c>
      <c r="E82" s="199">
        <v>92625</v>
      </c>
      <c r="F82" s="200">
        <f>Polghivössz!D75</f>
        <v>77020</v>
      </c>
      <c r="G82" s="200">
        <f>Bevjcsössz!F57+Polghivössz!E75</f>
        <v>100973</v>
      </c>
      <c r="H82" s="63">
        <f>Bevjcsössz!G57+Polghivössz!F75</f>
        <v>-155</v>
      </c>
      <c r="I82" s="178">
        <f>SUM(G82:H82)</f>
        <v>100818</v>
      </c>
      <c r="J82" s="201">
        <f>Bevjcsössz!I57+Polghivössz!H75</f>
        <v>108178</v>
      </c>
      <c r="K82" s="1619">
        <f>J82/I82</f>
        <v>1.0730028367950168</v>
      </c>
      <c r="L82" s="1016">
        <f>Polghivössz!K75</f>
        <v>1992</v>
      </c>
      <c r="M82" s="200">
        <f>Polghivössz!L75</f>
        <v>0</v>
      </c>
      <c r="N82" s="1631"/>
    </row>
    <row r="83" spans="1:14">
      <c r="A83" s="197" t="s">
        <v>121</v>
      </c>
      <c r="B83" s="202" t="s">
        <v>889</v>
      </c>
      <c r="C83" s="65">
        <v>112046</v>
      </c>
      <c r="D83" s="65">
        <v>103807</v>
      </c>
      <c r="E83" s="65">
        <v>129288</v>
      </c>
      <c r="F83" s="62">
        <f>Polghivössz!D76+Bevjcsössz!E56</f>
        <v>85777</v>
      </c>
      <c r="G83" s="201">
        <f>Bevjcsössz!F56+Polghivössz!E76</f>
        <v>136164</v>
      </c>
      <c r="H83" s="201">
        <f>Bevjcsössz!G56+Polghivössz!F76</f>
        <v>175</v>
      </c>
      <c r="I83" s="63">
        <f>SUM(G83:H83)</f>
        <v>136339</v>
      </c>
      <c r="J83" s="201">
        <f>Bevjcsössz!I56+Polghivössz!H76</f>
        <v>116547</v>
      </c>
      <c r="K83" s="1619">
        <f>J83/I83</f>
        <v>0.85483243972744405</v>
      </c>
      <c r="L83" s="203">
        <f>Polghivössz!K76+Bevjcsössz!K56</f>
        <v>6371</v>
      </c>
      <c r="M83" s="62">
        <f>Polghivössz!L76+Bevjcsössz!L56</f>
        <v>0</v>
      </c>
      <c r="N83" s="1631"/>
    </row>
    <row r="84" spans="1:14">
      <c r="A84" s="197"/>
      <c r="B84" s="202" t="s">
        <v>133</v>
      </c>
      <c r="C84" s="65"/>
      <c r="D84" s="65">
        <v>0</v>
      </c>
      <c r="E84" s="65"/>
      <c r="F84" s="62">
        <f>Polghivössz!D77</f>
        <v>0</v>
      </c>
      <c r="G84" s="188"/>
      <c r="H84" s="183"/>
      <c r="I84" s="87"/>
      <c r="J84" s="183"/>
      <c r="K84" s="1616"/>
      <c r="L84" s="203">
        <f>Polghivössz!K77</f>
        <v>0</v>
      </c>
      <c r="M84" s="62">
        <f>Polghivössz!L77</f>
        <v>0</v>
      </c>
    </row>
    <row r="85" spans="1:14">
      <c r="A85" s="197" t="s">
        <v>917</v>
      </c>
      <c r="B85" s="205" t="s">
        <v>887</v>
      </c>
      <c r="C85" s="65">
        <v>32150</v>
      </c>
      <c r="D85" s="65">
        <v>54000</v>
      </c>
      <c r="E85" s="65">
        <v>35765</v>
      </c>
      <c r="F85" s="62">
        <f>Polghivössz!D74+Bevjcsössz!E59</f>
        <v>34400</v>
      </c>
      <c r="G85" s="62">
        <f>Polghivössz!E74+Bevjcsössz!F59</f>
        <v>39047</v>
      </c>
      <c r="H85" s="62">
        <f>Polghivössz!F74+Bevjcsössz!G59</f>
        <v>0</v>
      </c>
      <c r="I85" s="63">
        <f t="shared" ref="I85:I100" si="16">SUM(G85:H85)</f>
        <v>39047</v>
      </c>
      <c r="J85" s="62">
        <f>Polghivössz!H74+Bevjcsössz!I59</f>
        <v>28550</v>
      </c>
      <c r="K85" s="1616">
        <f>J85/I85</f>
        <v>0.73117012830691219</v>
      </c>
      <c r="L85" s="203">
        <f>Polghivössz!K74</f>
        <v>0</v>
      </c>
      <c r="M85" s="62">
        <f>Polghivössz!L74</f>
        <v>0</v>
      </c>
      <c r="N85" s="1631"/>
    </row>
    <row r="86" spans="1:14" ht="13.8" thickBot="1">
      <c r="A86" s="189" t="s">
        <v>918</v>
      </c>
      <c r="B86" s="207" t="s">
        <v>886</v>
      </c>
      <c r="C86" s="185">
        <v>240</v>
      </c>
      <c r="D86" s="185">
        <v>600</v>
      </c>
      <c r="E86" s="185">
        <v>600</v>
      </c>
      <c r="F86" s="186">
        <f>Bevjcsössz!E60+Polghivössz!D78</f>
        <v>600</v>
      </c>
      <c r="G86" s="186">
        <f>Bevjcsössz!F60+Polghivössz!E78</f>
        <v>600</v>
      </c>
      <c r="H86" s="62">
        <f>Bevjcsössz!G60+Polghivössz!F78</f>
        <v>0</v>
      </c>
      <c r="I86" s="92">
        <f t="shared" si="16"/>
        <v>600</v>
      </c>
      <c r="J86" s="192">
        <f>Bevjcsössz!I60+Polghivössz!H78</f>
        <v>430</v>
      </c>
      <c r="K86" s="1617"/>
      <c r="L86" s="1625">
        <f>Bevjcsössz!K60+Polghivössz!K78</f>
        <v>0</v>
      </c>
      <c r="M86" s="186">
        <f>Bevjcsössz!L60+Polghivössz!L78</f>
        <v>0</v>
      </c>
      <c r="N86" s="1631"/>
    </row>
    <row r="87" spans="1:14" s="174" customFormat="1" ht="13.8" thickBot="1">
      <c r="A87" s="41" t="s">
        <v>134</v>
      </c>
      <c r="B87" s="193" t="s">
        <v>135</v>
      </c>
      <c r="C87" s="194">
        <f t="shared" ref="C87:H87" si="17">SUM(C88:C90)</f>
        <v>0</v>
      </c>
      <c r="D87" s="194">
        <f t="shared" si="17"/>
        <v>73000</v>
      </c>
      <c r="E87" s="194">
        <f t="shared" si="17"/>
        <v>190748</v>
      </c>
      <c r="F87" s="195">
        <f t="shared" si="17"/>
        <v>154288</v>
      </c>
      <c r="G87" s="195">
        <f t="shared" si="17"/>
        <v>209226</v>
      </c>
      <c r="H87" s="143">
        <f t="shared" si="17"/>
        <v>43690</v>
      </c>
      <c r="I87" s="208">
        <f t="shared" si="16"/>
        <v>252916</v>
      </c>
      <c r="J87" s="144">
        <f>SUM(J88:J90)</f>
        <v>0</v>
      </c>
      <c r="K87" s="1618">
        <f>J87/I87</f>
        <v>0</v>
      </c>
      <c r="L87" s="208">
        <f>SUM(L88:L90)</f>
        <v>0</v>
      </c>
      <c r="M87" s="195">
        <f>SUM(M88:M90)</f>
        <v>0</v>
      </c>
    </row>
    <row r="88" spans="1:14">
      <c r="A88" s="197" t="s">
        <v>920</v>
      </c>
      <c r="B88" s="198" t="s">
        <v>136</v>
      </c>
      <c r="C88" s="199"/>
      <c r="D88" s="199">
        <v>48000</v>
      </c>
      <c r="E88" s="199">
        <v>113419</v>
      </c>
      <c r="F88" s="200">
        <f>Polghivössz!D84</f>
        <v>128621</v>
      </c>
      <c r="G88" s="200">
        <f>Polghivössz!E84</f>
        <v>125031</v>
      </c>
      <c r="H88" s="200">
        <f>Polghivössz!F84</f>
        <v>43476</v>
      </c>
      <c r="I88" s="209">
        <f t="shared" si="16"/>
        <v>168507</v>
      </c>
      <c r="J88" s="201"/>
      <c r="K88" s="1619"/>
      <c r="L88" s="1016">
        <f>Polghivössz!K84</f>
        <v>0</v>
      </c>
      <c r="M88" s="200">
        <f>Polghivössz!L84</f>
        <v>0</v>
      </c>
    </row>
    <row r="89" spans="1:14">
      <c r="A89" s="181" t="s">
        <v>921</v>
      </c>
      <c r="B89" s="205" t="s">
        <v>137</v>
      </c>
      <c r="C89" s="65"/>
      <c r="D89" s="65">
        <v>25000</v>
      </c>
      <c r="E89" s="65">
        <v>11090</v>
      </c>
      <c r="F89" s="62">
        <f>Polghivössz!D85</f>
        <v>25667</v>
      </c>
      <c r="G89" s="62">
        <f>Polghivössz!E85</f>
        <v>84195</v>
      </c>
      <c r="H89" s="200">
        <f>Polghivössz!F85</f>
        <v>214</v>
      </c>
      <c r="I89" s="210">
        <f t="shared" si="16"/>
        <v>84409</v>
      </c>
      <c r="J89" s="183">
        <f>Polghivössz!H85</f>
        <v>0</v>
      </c>
      <c r="K89" s="1616"/>
      <c r="L89" s="203">
        <f>Polghivössz!K85</f>
        <v>0</v>
      </c>
      <c r="M89" s="62">
        <f>Polghivössz!L85</f>
        <v>0</v>
      </c>
    </row>
    <row r="90" spans="1:14" ht="13.8" thickBot="1">
      <c r="A90" s="189" t="s">
        <v>923</v>
      </c>
      <c r="B90" s="206" t="s">
        <v>138</v>
      </c>
      <c r="C90" s="185"/>
      <c r="D90" s="185"/>
      <c r="E90" s="185">
        <v>66239</v>
      </c>
      <c r="F90" s="186">
        <f>fejlesztés!D224</f>
        <v>0</v>
      </c>
      <c r="G90" s="186">
        <f>fejlesztés!E224</f>
        <v>0</v>
      </c>
      <c r="H90" s="186">
        <f>fejlesztés!F224</f>
        <v>0</v>
      </c>
      <c r="I90" s="75">
        <f t="shared" si="16"/>
        <v>0</v>
      </c>
      <c r="J90" s="192"/>
      <c r="K90" s="1617"/>
      <c r="L90" s="1624"/>
      <c r="M90" s="1496"/>
    </row>
    <row r="91" spans="1:14" s="174" customFormat="1" ht="13.8" thickBot="1">
      <c r="A91" s="41" t="s">
        <v>925</v>
      </c>
      <c r="B91" s="193" t="s">
        <v>139</v>
      </c>
      <c r="C91" s="211">
        <v>177</v>
      </c>
      <c r="D91" s="211">
        <v>42947</v>
      </c>
      <c r="E91" s="211">
        <v>5000</v>
      </c>
      <c r="F91" s="212">
        <f>Egyébműk!E93+fejlesztés!D261</f>
        <v>5000</v>
      </c>
      <c r="G91" s="212">
        <f>Egyébműk!F93+fejlesztés!E261+fejlesztés!E259</f>
        <v>4000</v>
      </c>
      <c r="H91" s="212">
        <f>Egyébműk!G93+fejlesztés!F259</f>
        <v>0</v>
      </c>
      <c r="I91" s="212">
        <f t="shared" si="16"/>
        <v>4000</v>
      </c>
      <c r="J91" s="212">
        <f>Egyébműk!I93</f>
        <v>0</v>
      </c>
      <c r="K91" s="1618">
        <f>J91/I91</f>
        <v>0</v>
      </c>
      <c r="L91" s="1626">
        <f>Egyébműk!K93+fejlesztés!J196</f>
        <v>0</v>
      </c>
      <c r="M91" s="212">
        <f>Egyébműk!L93+fejlesztés!K196</f>
        <v>0</v>
      </c>
    </row>
    <row r="92" spans="1:14" s="174" customFormat="1" ht="13.8" thickBot="1">
      <c r="A92" s="41" t="s">
        <v>927</v>
      </c>
      <c r="B92" s="193" t="s">
        <v>140</v>
      </c>
      <c r="C92" s="194">
        <v>5400</v>
      </c>
      <c r="D92" s="194">
        <f>D93</f>
        <v>0</v>
      </c>
      <c r="E92" s="194">
        <v>11000</v>
      </c>
      <c r="F92" s="195">
        <f>SUM(F93+F94)</f>
        <v>14000</v>
      </c>
      <c r="G92" s="196">
        <f>SUM(G93+G94)</f>
        <v>16500</v>
      </c>
      <c r="H92" s="196">
        <f>SUM(H93+H94)</f>
        <v>0</v>
      </c>
      <c r="I92" s="117">
        <f t="shared" si="16"/>
        <v>16500</v>
      </c>
      <c r="J92" s="196">
        <f>SUM(J93+J94)</f>
        <v>6600</v>
      </c>
      <c r="K92" s="1621"/>
      <c r="L92" s="144"/>
      <c r="M92" s="143"/>
    </row>
    <row r="93" spans="1:14">
      <c r="A93" s="197" t="s">
        <v>929</v>
      </c>
      <c r="B93" s="214" t="s">
        <v>141</v>
      </c>
      <c r="C93" s="199"/>
      <c r="D93" s="199"/>
      <c r="E93" s="199"/>
      <c r="F93" s="200"/>
      <c r="G93" s="215"/>
      <c r="H93" s="201"/>
      <c r="I93" s="85">
        <f t="shared" si="16"/>
        <v>0</v>
      </c>
      <c r="J93" s="201"/>
      <c r="K93" s="1619"/>
      <c r="L93" s="1630"/>
      <c r="M93" s="215"/>
    </row>
    <row r="94" spans="1:14" ht="13.8" thickBot="1">
      <c r="A94" s="189" t="s">
        <v>931</v>
      </c>
      <c r="B94" s="206" t="s">
        <v>142</v>
      </c>
      <c r="C94" s="185">
        <v>5400</v>
      </c>
      <c r="D94" s="185"/>
      <c r="E94" s="185">
        <v>11000</v>
      </c>
      <c r="F94" s="186">
        <f>FEJL2003!H108</f>
        <v>14000</v>
      </c>
      <c r="G94" s="186">
        <f>FEJL2003!I108</f>
        <v>16500</v>
      </c>
      <c r="H94" s="186">
        <f>FEJL2003!J108</f>
        <v>0</v>
      </c>
      <c r="I94" s="75">
        <f t="shared" si="16"/>
        <v>16500</v>
      </c>
      <c r="J94" s="186">
        <f>FEJL2003!L108</f>
        <v>6600</v>
      </c>
      <c r="K94" s="1616">
        <f>J94/I94</f>
        <v>0.4</v>
      </c>
      <c r="L94" s="1624"/>
      <c r="M94" s="188"/>
    </row>
    <row r="95" spans="1:14" s="221" customFormat="1" ht="14.4" thickBot="1">
      <c r="A95" s="216" t="s">
        <v>933</v>
      </c>
      <c r="B95" s="217" t="s">
        <v>143</v>
      </c>
      <c r="C95" s="218">
        <f t="shared" ref="C95:H95" si="18">C66+C74+C81+C87+C91+C92</f>
        <v>4071044</v>
      </c>
      <c r="D95" s="218">
        <f t="shared" si="18"/>
        <v>3700915</v>
      </c>
      <c r="E95" s="218">
        <f t="shared" si="18"/>
        <v>5050417</v>
      </c>
      <c r="F95" s="219">
        <f t="shared" si="18"/>
        <v>3313307</v>
      </c>
      <c r="G95" s="219">
        <f t="shared" si="18"/>
        <v>5654842</v>
      </c>
      <c r="H95" s="219">
        <f t="shared" si="18"/>
        <v>103797</v>
      </c>
      <c r="I95" s="219">
        <f t="shared" si="16"/>
        <v>5758639</v>
      </c>
      <c r="J95" s="220">
        <f>J66+J74+J81+J87+J91+J92</f>
        <v>2991575</v>
      </c>
      <c r="K95" s="1618">
        <f>J95/I95</f>
        <v>0.51949340807784616</v>
      </c>
      <c r="L95" s="1627">
        <f>L66+L74+L81+L87+L91+L92</f>
        <v>442374</v>
      </c>
      <c r="M95" s="219">
        <f>M66+M74+M81+M87+M91+M92</f>
        <v>49340</v>
      </c>
    </row>
    <row r="96" spans="1:14">
      <c r="A96" s="197" t="s">
        <v>935</v>
      </c>
      <c r="B96" s="198" t="s">
        <v>144</v>
      </c>
      <c r="C96" s="199">
        <v>150486</v>
      </c>
      <c r="D96" s="199">
        <v>50840</v>
      </c>
      <c r="E96" s="199">
        <v>150486</v>
      </c>
      <c r="F96" s="200">
        <f>fejlesztés!D227</f>
        <v>0</v>
      </c>
      <c r="G96" s="200">
        <f>fejlesztés!E227</f>
        <v>0</v>
      </c>
      <c r="H96" s="200">
        <f>fejlesztés!F230+fejlesztés!F228+fejlesztés!F229</f>
        <v>0</v>
      </c>
      <c r="I96" s="200">
        <f t="shared" si="16"/>
        <v>0</v>
      </c>
      <c r="J96" s="200">
        <f>fejlesztés!H230+fejlesztés!H228</f>
        <v>0</v>
      </c>
      <c r="K96" s="1619"/>
      <c r="L96" s="1016">
        <f>fejlesztés!J245</f>
        <v>0</v>
      </c>
      <c r="M96" s="200">
        <f>fejlesztés!J245</f>
        <v>0</v>
      </c>
      <c r="N96" s="1631"/>
    </row>
    <row r="97" spans="1:14">
      <c r="A97" s="181" t="s">
        <v>937</v>
      </c>
      <c r="B97" s="1947" t="s">
        <v>951</v>
      </c>
      <c r="C97" s="65">
        <v>48495</v>
      </c>
      <c r="D97" s="65">
        <v>40000</v>
      </c>
      <c r="E97" s="65">
        <v>48495</v>
      </c>
      <c r="F97" s="62">
        <f>Finanszírozás!E95</f>
        <v>30615</v>
      </c>
      <c r="G97" s="183">
        <f>Finanszírozás!F95+Finanszírozás!F96+Finanszírozás!F99+Finanszírozás!F97+Finanszírozás!F98</f>
        <v>250164</v>
      </c>
      <c r="H97" s="183">
        <f>Finanszírozás!G95+Finanszírozás!G96+Finanszírozás!G99+Finanszírozás!G97+Finanszírozás!G98</f>
        <v>0</v>
      </c>
      <c r="I97" s="87">
        <f t="shared" si="16"/>
        <v>250164</v>
      </c>
      <c r="J97" s="183">
        <f>Finanszírozás!I95+Finanszírozás!I96+Finanszírozás!I99+Finanszírozás!I97+Finanszírozás!I98</f>
        <v>249163</v>
      </c>
      <c r="K97" s="1619">
        <f>J97/I97</f>
        <v>0.99599862490206426</v>
      </c>
      <c r="L97" s="203">
        <f>Finanszírozás!K95</f>
        <v>0</v>
      </c>
      <c r="M97" s="62">
        <f>Finanszírozás!L95</f>
        <v>0</v>
      </c>
      <c r="N97" s="1631"/>
    </row>
    <row r="98" spans="1:14">
      <c r="A98" s="100" t="s">
        <v>939</v>
      </c>
      <c r="B98" s="206" t="s">
        <v>680</v>
      </c>
      <c r="C98" s="185"/>
      <c r="D98" s="185"/>
      <c r="E98" s="185"/>
      <c r="F98" s="186"/>
      <c r="G98" s="191"/>
      <c r="H98" s="192">
        <f>Polghivössz!F89</f>
        <v>0</v>
      </c>
      <c r="I98" s="87">
        <f t="shared" si="16"/>
        <v>0</v>
      </c>
      <c r="J98" s="192"/>
      <c r="K98" s="1617"/>
      <c r="L98" s="1625"/>
      <c r="M98" s="186"/>
    </row>
    <row r="99" spans="1:14" ht="13.8" thickBot="1">
      <c r="A99" s="100" t="s">
        <v>942</v>
      </c>
      <c r="B99" s="207" t="s">
        <v>681</v>
      </c>
      <c r="C99" s="185"/>
      <c r="D99" s="185"/>
      <c r="E99" s="185"/>
      <c r="F99" s="186"/>
      <c r="G99" s="191"/>
      <c r="H99" s="192"/>
      <c r="I99" s="75">
        <f t="shared" si="16"/>
        <v>0</v>
      </c>
      <c r="J99" s="192"/>
      <c r="K99" s="1629"/>
      <c r="L99" s="1624"/>
      <c r="M99" s="188"/>
    </row>
    <row r="100" spans="1:14" s="174" customFormat="1" ht="16.2" thickBot="1">
      <c r="A100" s="222" t="s">
        <v>942</v>
      </c>
      <c r="B100" s="223" t="s">
        <v>145</v>
      </c>
      <c r="C100" s="224">
        <f t="shared" ref="C100:H100" si="19">SUM(C95:C99)</f>
        <v>4270025</v>
      </c>
      <c r="D100" s="224">
        <f t="shared" si="19"/>
        <v>3791755</v>
      </c>
      <c r="E100" s="224">
        <f t="shared" si="19"/>
        <v>5249398</v>
      </c>
      <c r="F100" s="225">
        <f t="shared" si="19"/>
        <v>3343922</v>
      </c>
      <c r="G100" s="225">
        <f t="shared" si="19"/>
        <v>5905006</v>
      </c>
      <c r="H100" s="225">
        <f t="shared" si="19"/>
        <v>103797</v>
      </c>
      <c r="I100" s="225">
        <f t="shared" si="16"/>
        <v>6008803</v>
      </c>
      <c r="J100" s="226">
        <f>SUM(J95:J99)</f>
        <v>3240738</v>
      </c>
      <c r="K100" s="1618">
        <f>J100/I100</f>
        <v>0.53933171049208972</v>
      </c>
      <c r="L100" s="1632">
        <f>SUM(L95:L99)</f>
        <v>442374</v>
      </c>
      <c r="M100" s="225">
        <f>SUM(M95:M99)</f>
        <v>49340</v>
      </c>
    </row>
    <row r="102" spans="1:14">
      <c r="H102" s="1135"/>
    </row>
    <row r="104" spans="1:14">
      <c r="F104" s="1135"/>
      <c r="H104" s="1810"/>
    </row>
    <row r="105" spans="1:14">
      <c r="F105" s="1135"/>
      <c r="H105" s="1135"/>
    </row>
  </sheetData>
  <phoneticPr fontId="0" type="noConversion"/>
  <printOptions horizontalCentered="1"/>
  <pageMargins left="0.39370078740157483" right="0.39370078740157483" top="1.4960629921259843" bottom="0.51181102362204722" header="0.39370078740157483" footer="0.9055118110236221"/>
  <pageSetup paperSize="9" scale="80" firstPageNumber="3" orientation="portrait" useFirstPageNumber="1" r:id="rId1"/>
  <headerFooter alignWithMargins="0">
    <oddHeader xml:space="preserve">&amp;L&amp;"MS Sans Serif,Dőlt"A Rendelet 2.sz. melléklet&amp;"MS Sans Serif,Normál"e
&amp;C&amp;"Times New Roman CE,Normál"BALASSAGYARMAT
ÖNKORMÁNYZATÁNAK
2017. ÉVI KÖLTSÉGVETÉSÉNEK
 PÉNZÜGYI MÉRLEGE 
Ezer forintban
&amp;R&amp;P
</oddHead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opLeftCell="A49" workbookViewId="0">
      <selection activeCell="I58" sqref="I58"/>
    </sheetView>
  </sheetViews>
  <sheetFormatPr defaultColWidth="9.109375" defaultRowHeight="12.6"/>
  <cols>
    <col min="1" max="1" width="10" style="604" customWidth="1"/>
    <col min="2" max="2" width="9.109375" style="604"/>
    <col min="3" max="3" width="60.4414062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377</v>
      </c>
      <c r="E2" s="229"/>
      <c r="G2" s="1205" t="s">
        <v>375</v>
      </c>
      <c r="I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1701"/>
    </row>
    <row r="4" spans="1:12" ht="16.2" thickBot="1">
      <c r="A4" s="236" t="s">
        <v>150</v>
      </c>
      <c r="B4" s="237"/>
      <c r="C4" s="694" t="s">
        <v>372</v>
      </c>
      <c r="D4" s="1040"/>
      <c r="E4" s="751" t="s">
        <v>380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>
        <v>0</v>
      </c>
      <c r="F9" s="273">
        <v>0</v>
      </c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12387</v>
      </c>
      <c r="E10" s="608">
        <v>26206</v>
      </c>
      <c r="F10" s="608">
        <v>34208</v>
      </c>
      <c r="G10" s="702">
        <v>-228</v>
      </c>
      <c r="H10" s="702">
        <f t="shared" si="0"/>
        <v>33980</v>
      </c>
      <c r="I10" s="700">
        <v>33603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>
        <v>851</v>
      </c>
      <c r="E11" s="608">
        <v>2033</v>
      </c>
      <c r="F11" s="608">
        <v>1631</v>
      </c>
      <c r="G11" s="702"/>
      <c r="H11" s="702">
        <f t="shared" si="0"/>
        <v>1631</v>
      </c>
      <c r="I11" s="700">
        <v>2786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13238</v>
      </c>
      <c r="E14" s="608">
        <f>SUM(E9:E13)</f>
        <v>28239</v>
      </c>
      <c r="F14" s="608">
        <f t="shared" ref="F14:L14" si="1">SUM(F9:F13)</f>
        <v>35839</v>
      </c>
      <c r="G14" s="608">
        <f t="shared" si="1"/>
        <v>-228</v>
      </c>
      <c r="H14" s="608">
        <f t="shared" si="1"/>
        <v>35611</v>
      </c>
      <c r="I14" s="608">
        <f t="shared" si="1"/>
        <v>36389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13238</v>
      </c>
      <c r="E16" s="286">
        <f>SUM(E14:E15)</f>
        <v>28239</v>
      </c>
      <c r="F16" s="286">
        <f t="shared" ref="F16:L16" si="2">SUM(F14:F15)</f>
        <v>35839</v>
      </c>
      <c r="G16" s="286">
        <f t="shared" si="2"/>
        <v>-228</v>
      </c>
      <c r="H16" s="286">
        <f t="shared" si="2"/>
        <v>35611</v>
      </c>
      <c r="I16" s="286">
        <f t="shared" si="2"/>
        <v>36389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39486</v>
      </c>
      <c r="E24" s="608">
        <v>29361</v>
      </c>
      <c r="F24" s="608">
        <v>11065</v>
      </c>
      <c r="G24" s="702">
        <v>1</v>
      </c>
      <c r="H24" s="702">
        <f t="shared" si="0"/>
        <v>11066</v>
      </c>
      <c r="I24" s="700">
        <v>11003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>
        <v>12441</v>
      </c>
      <c r="G27" s="702">
        <v>-476</v>
      </c>
      <c r="H27" s="702">
        <f t="shared" si="0"/>
        <v>11965</v>
      </c>
      <c r="I27" s="700">
        <v>12440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>
        <v>0</v>
      </c>
      <c r="G28" s="771">
        <v>704</v>
      </c>
      <c r="H28" s="771">
        <f t="shared" si="0"/>
        <v>704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39486</v>
      </c>
      <c r="E29" s="286">
        <f>SUM(E24:E28)</f>
        <v>29361</v>
      </c>
      <c r="F29" s="286">
        <f t="shared" ref="F29:L29" si="4">SUM(F24:F28)</f>
        <v>23506</v>
      </c>
      <c r="G29" s="286">
        <f t="shared" si="4"/>
        <v>229</v>
      </c>
      <c r="H29" s="286">
        <f t="shared" si="4"/>
        <v>23735</v>
      </c>
      <c r="I29" s="286">
        <f t="shared" si="4"/>
        <v>23443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>
        <v>1385</v>
      </c>
      <c r="F44" s="608">
        <v>1764</v>
      </c>
      <c r="G44" s="702">
        <v>-1</v>
      </c>
      <c r="H44" s="702">
        <f t="shared" si="0"/>
        <v>1763</v>
      </c>
      <c r="I44" s="700">
        <v>1763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1385</v>
      </c>
      <c r="F46" s="320">
        <f t="shared" ref="F46:L46" si="5">SUM(F44:F45)</f>
        <v>1764</v>
      </c>
      <c r="G46" s="320">
        <f t="shared" si="5"/>
        <v>-1</v>
      </c>
      <c r="H46" s="320">
        <f t="shared" si="5"/>
        <v>1763</v>
      </c>
      <c r="I46" s="320">
        <f t="shared" si="5"/>
        <v>1763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1385</v>
      </c>
      <c r="F47" s="286">
        <f t="shared" ref="F47:L47" si="6">F33+F42+F43+F46</f>
        <v>1764</v>
      </c>
      <c r="G47" s="286">
        <f t="shared" si="6"/>
        <v>-1</v>
      </c>
      <c r="H47" s="286">
        <f t="shared" si="6"/>
        <v>1763</v>
      </c>
      <c r="I47" s="286">
        <f t="shared" si="6"/>
        <v>1763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52724</v>
      </c>
      <c r="E49" s="749">
        <f>E16+E22+E29+E47</f>
        <v>58985</v>
      </c>
      <c r="F49" s="749">
        <f t="shared" ref="F49:L49" si="7">F16+F22+F29+F47</f>
        <v>61109</v>
      </c>
      <c r="G49" s="749">
        <f t="shared" si="7"/>
        <v>0</v>
      </c>
      <c r="H49" s="749">
        <f t="shared" si="7"/>
        <v>61109</v>
      </c>
      <c r="I49" s="749">
        <f t="shared" si="7"/>
        <v>61595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52724</v>
      </c>
      <c r="E51" s="446">
        <f>SUM(E52:E54)</f>
        <v>58756</v>
      </c>
      <c r="F51" s="446">
        <f t="shared" ref="F51:L51" si="8">SUM(F52:F54)</f>
        <v>59289</v>
      </c>
      <c r="G51" s="446">
        <f t="shared" si="8"/>
        <v>0</v>
      </c>
      <c r="H51" s="446">
        <f t="shared" si="8"/>
        <v>59289</v>
      </c>
      <c r="I51" s="446">
        <f t="shared" si="8"/>
        <v>58098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20212</v>
      </c>
      <c r="E52" s="788">
        <v>27272</v>
      </c>
      <c r="F52" s="788">
        <v>29540</v>
      </c>
      <c r="G52" s="768"/>
      <c r="H52" s="768">
        <f t="shared" ref="H52:H64" si="9">SUM(F52:G52)</f>
        <v>29540</v>
      </c>
      <c r="I52" s="1422">
        <v>29488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5325</v>
      </c>
      <c r="E53" s="788">
        <v>6150</v>
      </c>
      <c r="F53" s="788">
        <v>6013</v>
      </c>
      <c r="G53" s="702"/>
      <c r="H53" s="702">
        <f t="shared" si="9"/>
        <v>6013</v>
      </c>
      <c r="I53" s="1414">
        <v>6002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27187</v>
      </c>
      <c r="E54" s="788">
        <v>25334</v>
      </c>
      <c r="F54" s="788">
        <v>23736</v>
      </c>
      <c r="G54" s="702"/>
      <c r="H54" s="702">
        <f t="shared" si="9"/>
        <v>23736</v>
      </c>
      <c r="I54" s="1423">
        <v>22608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2683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26.4">
      <c r="A57" s="732"/>
      <c r="B57" s="733">
        <v>2</v>
      </c>
      <c r="C57" s="734" t="s">
        <v>1053</v>
      </c>
      <c r="D57" s="1147"/>
      <c r="E57" s="788"/>
      <c r="F57" s="702"/>
      <c r="G57" s="795"/>
      <c r="H57" s="795">
        <f t="shared" si="9"/>
        <v>0</v>
      </c>
      <c r="I57" s="796">
        <v>2683</v>
      </c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229</v>
      </c>
      <c r="F61" s="446">
        <f t="shared" ref="F61:L61" si="11">SUM(F62:F64)</f>
        <v>1820</v>
      </c>
      <c r="G61" s="446">
        <f t="shared" si="11"/>
        <v>0</v>
      </c>
      <c r="H61" s="446">
        <f t="shared" si="11"/>
        <v>1820</v>
      </c>
      <c r="I61" s="446">
        <f t="shared" si="11"/>
        <v>815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229</v>
      </c>
      <c r="F62" s="788">
        <v>1820</v>
      </c>
      <c r="G62" s="768">
        <v>-1004</v>
      </c>
      <c r="H62" s="768">
        <f t="shared" si="9"/>
        <v>816</v>
      </c>
      <c r="I62" s="768">
        <v>815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703">
        <v>1004</v>
      </c>
      <c r="H64" s="703">
        <f t="shared" si="9"/>
        <v>1004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52724</v>
      </c>
      <c r="E68" s="749">
        <f>E51+E55+E61+E65</f>
        <v>58985</v>
      </c>
      <c r="F68" s="749">
        <f t="shared" ref="F68:L68" si="13">F51+F55+F61+F65</f>
        <v>61109</v>
      </c>
      <c r="G68" s="749">
        <f t="shared" si="13"/>
        <v>0</v>
      </c>
      <c r="H68" s="749">
        <f t="shared" si="13"/>
        <v>61109</v>
      </c>
      <c r="I68" s="749">
        <f t="shared" si="13"/>
        <v>61596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15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7" orientation="portrait" useFirstPageNumber="1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381</v>
      </c>
      <c r="E2" s="229"/>
      <c r="G2" s="1205" t="s">
        <v>378</v>
      </c>
      <c r="I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379</v>
      </c>
      <c r="D4" s="1040"/>
      <c r="E4" s="751" t="s">
        <v>384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11589</v>
      </c>
      <c r="E10" s="608">
        <v>10002</v>
      </c>
      <c r="F10" s="608">
        <v>10002</v>
      </c>
      <c r="G10" s="702">
        <v>2</v>
      </c>
      <c r="H10" s="702">
        <f t="shared" si="0"/>
        <v>10004</v>
      </c>
      <c r="I10" s="700">
        <v>8780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>
        <v>1206</v>
      </c>
      <c r="E11" s="608">
        <v>1051</v>
      </c>
      <c r="F11" s="608">
        <v>1051</v>
      </c>
      <c r="G11" s="702"/>
      <c r="H11" s="702">
        <f t="shared" si="0"/>
        <v>1051</v>
      </c>
      <c r="I11" s="700">
        <v>880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>
        <v>0</v>
      </c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12795</v>
      </c>
      <c r="E14" s="608">
        <f>SUM(E9:E13)</f>
        <v>11053</v>
      </c>
      <c r="F14" s="608">
        <f t="shared" ref="F14:L14" si="1">SUM(F9:F13)</f>
        <v>11053</v>
      </c>
      <c r="G14" s="608">
        <f t="shared" si="1"/>
        <v>2</v>
      </c>
      <c r="H14" s="608">
        <f t="shared" si="1"/>
        <v>11055</v>
      </c>
      <c r="I14" s="608">
        <f t="shared" si="1"/>
        <v>9660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12795</v>
      </c>
      <c r="E16" s="286">
        <f>SUM(E14:E15)</f>
        <v>11053</v>
      </c>
      <c r="F16" s="286">
        <f t="shared" ref="F16:L16" si="2">SUM(F14:F15)</f>
        <v>11053</v>
      </c>
      <c r="G16" s="286">
        <f t="shared" si="2"/>
        <v>2</v>
      </c>
      <c r="H16" s="286">
        <f t="shared" si="2"/>
        <v>11055</v>
      </c>
      <c r="I16" s="286">
        <f t="shared" si="2"/>
        <v>9660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51423</v>
      </c>
      <c r="E24" s="608">
        <v>56659</v>
      </c>
      <c r="F24" s="608">
        <v>61135</v>
      </c>
      <c r="G24" s="702">
        <v>-226</v>
      </c>
      <c r="H24" s="702">
        <f t="shared" si="0"/>
        <v>60909</v>
      </c>
      <c r="I24" s="700">
        <v>58243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>
        <v>800</v>
      </c>
      <c r="F27" s="608">
        <v>3247</v>
      </c>
      <c r="G27" s="702">
        <v>379</v>
      </c>
      <c r="H27" s="702">
        <f t="shared" si="0"/>
        <v>3626</v>
      </c>
      <c r="I27" s="700">
        <v>3626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51423</v>
      </c>
      <c r="E29" s="286">
        <f>SUM(E24:E28)</f>
        <v>57459</v>
      </c>
      <c r="F29" s="286">
        <f t="shared" ref="F29:L29" si="4">SUM(F24:F28)</f>
        <v>64382</v>
      </c>
      <c r="G29" s="286">
        <f t="shared" si="4"/>
        <v>153</v>
      </c>
      <c r="H29" s="286">
        <f t="shared" si="4"/>
        <v>64535</v>
      </c>
      <c r="I29" s="286">
        <f t="shared" si="4"/>
        <v>61869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>
        <v>540</v>
      </c>
      <c r="G44" s="702"/>
      <c r="H44" s="702">
        <f t="shared" si="0"/>
        <v>540</v>
      </c>
      <c r="I44" s="700">
        <v>540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540</v>
      </c>
      <c r="G46" s="320">
        <f t="shared" si="5"/>
        <v>0</v>
      </c>
      <c r="H46" s="320">
        <f t="shared" si="5"/>
        <v>540</v>
      </c>
      <c r="I46" s="320">
        <f t="shared" si="5"/>
        <v>540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540</v>
      </c>
      <c r="G47" s="286">
        <f t="shared" si="6"/>
        <v>0</v>
      </c>
      <c r="H47" s="286">
        <f t="shared" si="6"/>
        <v>540</v>
      </c>
      <c r="I47" s="286">
        <f t="shared" si="6"/>
        <v>540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64218</v>
      </c>
      <c r="E49" s="749">
        <f>E16+E22+E29+E47</f>
        <v>68512</v>
      </c>
      <c r="F49" s="749">
        <f t="shared" ref="F49:L49" si="7">F16+F22+F29+F47</f>
        <v>75975</v>
      </c>
      <c r="G49" s="749">
        <f t="shared" si="7"/>
        <v>155</v>
      </c>
      <c r="H49" s="749">
        <f t="shared" si="7"/>
        <v>76130</v>
      </c>
      <c r="I49" s="749">
        <f t="shared" si="7"/>
        <v>72069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64218</v>
      </c>
      <c r="E51" s="446">
        <f>SUM(E52:E54)</f>
        <v>68004</v>
      </c>
      <c r="F51" s="446">
        <f t="shared" ref="F51:L51" si="8">SUM(F52:F54)</f>
        <v>75270</v>
      </c>
      <c r="G51" s="446">
        <f t="shared" si="8"/>
        <v>155</v>
      </c>
      <c r="H51" s="446">
        <f t="shared" si="8"/>
        <v>75425</v>
      </c>
      <c r="I51" s="446">
        <f t="shared" si="8"/>
        <v>70509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31388</v>
      </c>
      <c r="E52" s="788">
        <v>35248</v>
      </c>
      <c r="F52" s="788">
        <v>39305</v>
      </c>
      <c r="G52" s="768"/>
      <c r="H52" s="768">
        <f t="shared" ref="H52:H64" si="9">SUM(F52:G52)</f>
        <v>39305</v>
      </c>
      <c r="I52" s="1422">
        <v>39009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8229</v>
      </c>
      <c r="E53" s="788">
        <v>7932</v>
      </c>
      <c r="F53" s="788">
        <v>8883</v>
      </c>
      <c r="G53" s="702"/>
      <c r="H53" s="702">
        <f t="shared" si="9"/>
        <v>8883</v>
      </c>
      <c r="I53" s="1414">
        <v>8816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24601</v>
      </c>
      <c r="E54" s="788">
        <v>24824</v>
      </c>
      <c r="F54" s="788">
        <v>27082</v>
      </c>
      <c r="G54" s="702">
        <v>155</v>
      </c>
      <c r="H54" s="702">
        <f t="shared" si="9"/>
        <v>27237</v>
      </c>
      <c r="I54" s="1423">
        <v>22684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508</v>
      </c>
      <c r="F61" s="446">
        <f t="shared" ref="F61:L61" si="11">SUM(F62:F64)</f>
        <v>705</v>
      </c>
      <c r="G61" s="446">
        <f t="shared" si="11"/>
        <v>0</v>
      </c>
      <c r="H61" s="446">
        <f t="shared" si="11"/>
        <v>705</v>
      </c>
      <c r="I61" s="446">
        <f t="shared" si="11"/>
        <v>651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508</v>
      </c>
      <c r="F62" s="788">
        <v>705</v>
      </c>
      <c r="G62" s="768"/>
      <c r="H62" s="768">
        <f t="shared" si="9"/>
        <v>705</v>
      </c>
      <c r="I62" s="768">
        <v>651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64218</v>
      </c>
      <c r="E68" s="749">
        <f>E51+E55+E61+E65</f>
        <v>68512</v>
      </c>
      <c r="F68" s="749">
        <f t="shared" ref="F68:L68" si="13">F51+F55+F61+F65</f>
        <v>75975</v>
      </c>
      <c r="G68" s="749">
        <f t="shared" si="13"/>
        <v>155</v>
      </c>
      <c r="H68" s="749">
        <f t="shared" si="13"/>
        <v>76130</v>
      </c>
      <c r="I68" s="749">
        <f t="shared" si="13"/>
        <v>71160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8" orientation="portrait" useFirstPageNumber="1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0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385</v>
      </c>
      <c r="E2" s="229"/>
      <c r="G2" s="1205" t="s">
        <v>382</v>
      </c>
      <c r="I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383</v>
      </c>
      <c r="D4" s="1040"/>
      <c r="E4" s="751" t="s">
        <v>387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3203</v>
      </c>
      <c r="E10" s="608">
        <v>1853</v>
      </c>
      <c r="F10" s="608">
        <v>1853</v>
      </c>
      <c r="G10" s="702"/>
      <c r="H10" s="702">
        <f t="shared" si="0"/>
        <v>1853</v>
      </c>
      <c r="I10" s="700">
        <v>2521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/>
      <c r="G11" s="702"/>
      <c r="H11" s="702">
        <f t="shared" si="0"/>
        <v>0</v>
      </c>
      <c r="I11" s="700"/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>
        <v>87</v>
      </c>
      <c r="G13" s="702"/>
      <c r="H13" s="702">
        <f t="shared" si="0"/>
        <v>87</v>
      </c>
      <c r="I13" s="700">
        <v>79</v>
      </c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3203</v>
      </c>
      <c r="E14" s="608">
        <f>SUM(E9:E13)</f>
        <v>1853</v>
      </c>
      <c r="F14" s="608">
        <f t="shared" ref="F14:L14" si="1">SUM(F9:F13)</f>
        <v>1940</v>
      </c>
      <c r="G14" s="608">
        <f t="shared" si="1"/>
        <v>0</v>
      </c>
      <c r="H14" s="608">
        <f t="shared" si="1"/>
        <v>1940</v>
      </c>
      <c r="I14" s="608">
        <f t="shared" si="1"/>
        <v>2600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3203</v>
      </c>
      <c r="E16" s="286">
        <f>SUM(E14:E15)</f>
        <v>1853</v>
      </c>
      <c r="F16" s="286">
        <f t="shared" ref="F16:L16" si="2">SUM(F14:F15)</f>
        <v>1940</v>
      </c>
      <c r="G16" s="286">
        <f t="shared" si="2"/>
        <v>0</v>
      </c>
      <c r="H16" s="286">
        <f t="shared" si="2"/>
        <v>1940</v>
      </c>
      <c r="I16" s="286">
        <f t="shared" si="2"/>
        <v>2600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54603</v>
      </c>
      <c r="E24" s="608">
        <v>52913</v>
      </c>
      <c r="F24" s="608">
        <v>58228</v>
      </c>
      <c r="G24" s="702">
        <v>-250</v>
      </c>
      <c r="H24" s="702">
        <f t="shared" si="0"/>
        <v>57978</v>
      </c>
      <c r="I24" s="700">
        <v>51069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/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/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>
        <v>8000</v>
      </c>
      <c r="E27" s="608"/>
      <c r="F27" s="608"/>
      <c r="G27" s="702">
        <v>250</v>
      </c>
      <c r="H27" s="702">
        <f t="shared" si="0"/>
        <v>250</v>
      </c>
      <c r="I27" s="700">
        <v>250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62603</v>
      </c>
      <c r="E29" s="286">
        <f>SUM(E24:E28)</f>
        <v>52913</v>
      </c>
      <c r="F29" s="286">
        <f t="shared" ref="F29:L29" si="4">SUM(F24:F28)</f>
        <v>58228</v>
      </c>
      <c r="G29" s="286">
        <f t="shared" si="4"/>
        <v>0</v>
      </c>
      <c r="H29" s="286">
        <f t="shared" si="4"/>
        <v>58228</v>
      </c>
      <c r="I29" s="286">
        <f t="shared" si="4"/>
        <v>51319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>
        <v>489</v>
      </c>
      <c r="F44" s="608">
        <v>489</v>
      </c>
      <c r="G44" s="702"/>
      <c r="H44" s="702">
        <f t="shared" si="0"/>
        <v>489</v>
      </c>
      <c r="I44" s="700">
        <v>489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489</v>
      </c>
      <c r="F46" s="320">
        <f t="shared" ref="F46:L46" si="5">SUM(F44:F45)</f>
        <v>489</v>
      </c>
      <c r="G46" s="320">
        <f t="shared" si="5"/>
        <v>0</v>
      </c>
      <c r="H46" s="320">
        <f t="shared" si="5"/>
        <v>489</v>
      </c>
      <c r="I46" s="320">
        <f t="shared" si="5"/>
        <v>489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489</v>
      </c>
      <c r="F47" s="286">
        <f t="shared" ref="F47:L47" si="6">F33+F42+F43+F46</f>
        <v>489</v>
      </c>
      <c r="G47" s="286">
        <f t="shared" si="6"/>
        <v>0</v>
      </c>
      <c r="H47" s="286">
        <f t="shared" si="6"/>
        <v>489</v>
      </c>
      <c r="I47" s="286">
        <f t="shared" si="6"/>
        <v>489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65806</v>
      </c>
      <c r="E49" s="749">
        <f>E16+E22+E29+E47</f>
        <v>55255</v>
      </c>
      <c r="F49" s="749">
        <f t="shared" ref="F49:L49" si="7">F16+F22+F29+F47</f>
        <v>60657</v>
      </c>
      <c r="G49" s="749">
        <f t="shared" si="7"/>
        <v>0</v>
      </c>
      <c r="H49" s="749">
        <f t="shared" si="7"/>
        <v>60657</v>
      </c>
      <c r="I49" s="749">
        <f t="shared" si="7"/>
        <v>54408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65806</v>
      </c>
      <c r="E51" s="446">
        <f>SUM(E52:E54)</f>
        <v>54560</v>
      </c>
      <c r="F51" s="446">
        <f t="shared" ref="F51:L51" si="8">SUM(F52:F54)</f>
        <v>59191</v>
      </c>
      <c r="G51" s="446">
        <f t="shared" si="8"/>
        <v>0</v>
      </c>
      <c r="H51" s="446">
        <f t="shared" si="8"/>
        <v>59191</v>
      </c>
      <c r="I51" s="446">
        <f t="shared" si="8"/>
        <v>52575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41071</v>
      </c>
      <c r="E52" s="1821">
        <v>34477</v>
      </c>
      <c r="F52" s="1821">
        <v>37914</v>
      </c>
      <c r="G52" s="768"/>
      <c r="H52" s="768">
        <f t="shared" ref="H52:H64" si="9">SUM(F52:G52)</f>
        <v>37914</v>
      </c>
      <c r="I52" s="1422">
        <v>34685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10947</v>
      </c>
      <c r="E53" s="1822">
        <v>7774</v>
      </c>
      <c r="F53" s="1822">
        <v>8567</v>
      </c>
      <c r="G53" s="702"/>
      <c r="H53" s="702">
        <f t="shared" si="9"/>
        <v>8567</v>
      </c>
      <c r="I53" s="1414">
        <v>7969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13788</v>
      </c>
      <c r="E54" s="1820">
        <v>12309</v>
      </c>
      <c r="F54" s="1820">
        <v>12710</v>
      </c>
      <c r="G54" s="702"/>
      <c r="H54" s="702">
        <f t="shared" si="9"/>
        <v>12710</v>
      </c>
      <c r="I54" s="1423">
        <v>9921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/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695</v>
      </c>
      <c r="F61" s="446">
        <f t="shared" ref="F61:L61" si="11">SUM(F62:F64)</f>
        <v>1466</v>
      </c>
      <c r="G61" s="446">
        <f t="shared" si="11"/>
        <v>0</v>
      </c>
      <c r="H61" s="446">
        <f t="shared" si="11"/>
        <v>1466</v>
      </c>
      <c r="I61" s="446">
        <f t="shared" si="11"/>
        <v>1243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695</v>
      </c>
      <c r="F62" s="788">
        <v>1466</v>
      </c>
      <c r="G62" s="768"/>
      <c r="H62" s="768">
        <f t="shared" si="9"/>
        <v>1466</v>
      </c>
      <c r="I62" s="768">
        <v>1243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65806</v>
      </c>
      <c r="E68" s="749">
        <f>E51+E55+E61+E65</f>
        <v>55255</v>
      </c>
      <c r="F68" s="749">
        <f t="shared" ref="F68:L68" si="13">F51+F55+F61+F65</f>
        <v>60657</v>
      </c>
      <c r="G68" s="749">
        <f t="shared" si="13"/>
        <v>0</v>
      </c>
      <c r="H68" s="749">
        <f t="shared" si="13"/>
        <v>60657</v>
      </c>
      <c r="I68" s="749">
        <f t="shared" si="13"/>
        <v>53818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29" orientation="portrait" useFirstPageNumber="1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opLeftCell="A43" workbookViewId="0">
      <selection activeCell="I57" sqref="I57"/>
    </sheetView>
  </sheetViews>
  <sheetFormatPr defaultColWidth="9.109375" defaultRowHeight="12.6"/>
  <cols>
    <col min="1" max="1" width="10" style="604" customWidth="1"/>
    <col min="2" max="2" width="9.109375" style="604"/>
    <col min="3" max="3" width="60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388</v>
      </c>
      <c r="E2" s="229"/>
      <c r="G2" s="1205" t="s">
        <v>382</v>
      </c>
      <c r="I2" s="1205"/>
      <c r="K2" s="170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671</v>
      </c>
      <c r="D4" s="1040"/>
      <c r="E4" s="751" t="s">
        <v>390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/>
      <c r="F10" s="608">
        <v>147</v>
      </c>
      <c r="G10" s="608"/>
      <c r="H10" s="702">
        <f t="shared" si="0"/>
        <v>147</v>
      </c>
      <c r="I10" s="700">
        <v>146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>
        <v>40</v>
      </c>
      <c r="G11" s="702"/>
      <c r="H11" s="702">
        <f t="shared" si="0"/>
        <v>40</v>
      </c>
      <c r="I11" s="700">
        <v>40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>
        <v>1</v>
      </c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0</v>
      </c>
      <c r="F14" s="608">
        <f t="shared" ref="F14:L14" si="1">SUM(F9:F13)</f>
        <v>187</v>
      </c>
      <c r="G14" s="608">
        <f t="shared" si="1"/>
        <v>0</v>
      </c>
      <c r="H14" s="608">
        <f t="shared" si="1"/>
        <v>187</v>
      </c>
      <c r="I14" s="608">
        <f t="shared" si="1"/>
        <v>187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0</v>
      </c>
      <c r="F16" s="286">
        <f t="shared" ref="F16:L16" si="2">SUM(F14:F15)</f>
        <v>187</v>
      </c>
      <c r="G16" s="286">
        <f t="shared" si="2"/>
        <v>0</v>
      </c>
      <c r="H16" s="286">
        <f t="shared" si="2"/>
        <v>187</v>
      </c>
      <c r="I16" s="286">
        <f t="shared" si="2"/>
        <v>187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64018</v>
      </c>
      <c r="F24" s="608">
        <v>45570</v>
      </c>
      <c r="G24" s="702"/>
      <c r="H24" s="702">
        <f t="shared" si="0"/>
        <v>45570</v>
      </c>
      <c r="I24" s="700">
        <v>45527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>
        <v>6730</v>
      </c>
      <c r="F27" s="608">
        <v>47897</v>
      </c>
      <c r="G27" s="702"/>
      <c r="H27" s="702">
        <f t="shared" si="0"/>
        <v>47897</v>
      </c>
      <c r="I27" s="700">
        <v>47897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>
        <v>0</v>
      </c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70748</v>
      </c>
      <c r="F29" s="286">
        <f t="shared" ref="F29:L29" si="4">SUM(F24:F28)</f>
        <v>93467</v>
      </c>
      <c r="G29" s="286">
        <f t="shared" si="4"/>
        <v>0</v>
      </c>
      <c r="H29" s="286">
        <f t="shared" si="4"/>
        <v>93467</v>
      </c>
      <c r="I29" s="286">
        <f t="shared" si="4"/>
        <v>93424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>
        <v>12702</v>
      </c>
      <c r="F44" s="608">
        <v>15427</v>
      </c>
      <c r="G44" s="702"/>
      <c r="H44" s="702">
        <f t="shared" si="5"/>
        <v>15427</v>
      </c>
      <c r="I44" s="700">
        <v>15427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12702</v>
      </c>
      <c r="F46" s="320">
        <f t="shared" ref="F46:L46" si="6">SUM(F44:F45)</f>
        <v>15427</v>
      </c>
      <c r="G46" s="320">
        <f t="shared" si="6"/>
        <v>0</v>
      </c>
      <c r="H46" s="320">
        <f t="shared" si="6"/>
        <v>15427</v>
      </c>
      <c r="I46" s="320">
        <f t="shared" si="6"/>
        <v>15427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12702</v>
      </c>
      <c r="F47" s="286">
        <f t="shared" ref="F47:L47" si="7">F33+F42+F43+F46</f>
        <v>15427</v>
      </c>
      <c r="G47" s="286">
        <f t="shared" si="7"/>
        <v>0</v>
      </c>
      <c r="H47" s="286">
        <f t="shared" si="7"/>
        <v>15427</v>
      </c>
      <c r="I47" s="286">
        <f t="shared" si="7"/>
        <v>15427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83450</v>
      </c>
      <c r="F49" s="749">
        <f t="shared" ref="F49:L49" si="8">F16+F22+F29+F47</f>
        <v>109081</v>
      </c>
      <c r="G49" s="749">
        <f t="shared" si="8"/>
        <v>0</v>
      </c>
      <c r="H49" s="749">
        <f t="shared" si="8"/>
        <v>109081</v>
      </c>
      <c r="I49" s="749">
        <f t="shared" si="8"/>
        <v>109038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82751</v>
      </c>
      <c r="F51" s="446">
        <f t="shared" ref="F51:L51" si="9">SUM(F52:F54)</f>
        <v>108436</v>
      </c>
      <c r="G51" s="446">
        <f t="shared" si="9"/>
        <v>0</v>
      </c>
      <c r="H51" s="446">
        <f t="shared" si="9"/>
        <v>108436</v>
      </c>
      <c r="I51" s="446">
        <f t="shared" si="9"/>
        <v>96165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44760</v>
      </c>
      <c r="F52" s="788">
        <v>72304</v>
      </c>
      <c r="G52" s="768"/>
      <c r="H52" s="768">
        <f t="shared" ref="H52:H64" si="10">SUM(F52:G52)</f>
        <v>72304</v>
      </c>
      <c r="I52" s="1422">
        <v>63228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8249</v>
      </c>
      <c r="F53" s="788">
        <v>11189</v>
      </c>
      <c r="G53" s="702"/>
      <c r="H53" s="702">
        <f t="shared" si="10"/>
        <v>11189</v>
      </c>
      <c r="I53" s="1414">
        <v>10181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29742</v>
      </c>
      <c r="F54" s="788">
        <v>24943</v>
      </c>
      <c r="G54" s="702"/>
      <c r="H54" s="702">
        <f t="shared" si="10"/>
        <v>24943</v>
      </c>
      <c r="I54" s="1423">
        <v>22756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12227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795"/>
      <c r="H56" s="795">
        <f t="shared" si="10"/>
        <v>0</v>
      </c>
      <c r="I56" s="775"/>
      <c r="J56" s="693"/>
      <c r="K56" s="1414"/>
      <c r="L56" s="818"/>
    </row>
    <row r="57" spans="1:12" ht="26.4">
      <c r="A57" s="732"/>
      <c r="B57" s="733">
        <v>2</v>
      </c>
      <c r="C57" s="734" t="s">
        <v>1053</v>
      </c>
      <c r="D57" s="1147"/>
      <c r="E57" s="788"/>
      <c r="F57" s="702"/>
      <c r="G57" s="795"/>
      <c r="H57" s="795">
        <f t="shared" si="10"/>
        <v>0</v>
      </c>
      <c r="I57" s="796">
        <v>12227</v>
      </c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10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699</v>
      </c>
      <c r="F61" s="446">
        <f t="shared" ref="F61:L61" si="12">SUM(F62:F64)</f>
        <v>645</v>
      </c>
      <c r="G61" s="446">
        <f t="shared" si="12"/>
        <v>0</v>
      </c>
      <c r="H61" s="446">
        <f t="shared" si="12"/>
        <v>645</v>
      </c>
      <c r="I61" s="446">
        <f t="shared" si="12"/>
        <v>645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699</v>
      </c>
      <c r="F62" s="788">
        <v>645</v>
      </c>
      <c r="G62" s="768"/>
      <c r="H62" s="768">
        <f t="shared" si="10"/>
        <v>645</v>
      </c>
      <c r="I62" s="768">
        <v>645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702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10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3">SUM(F66:F67)</f>
        <v>0</v>
      </c>
      <c r="G65" s="1228">
        <f t="shared" si="13"/>
        <v>0</v>
      </c>
      <c r="H65" s="1228">
        <f t="shared" si="13"/>
        <v>0</v>
      </c>
      <c r="I65" s="1228">
        <f t="shared" si="13"/>
        <v>0</v>
      </c>
      <c r="J65" s="1228">
        <f t="shared" si="13"/>
        <v>0</v>
      </c>
      <c r="K65" s="1228">
        <f t="shared" si="13"/>
        <v>0</v>
      </c>
      <c r="L65" s="1228">
        <f t="shared" si="13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83450</v>
      </c>
      <c r="F68" s="749">
        <f t="shared" ref="F68:L68" si="14">F51+F55+F61+F65</f>
        <v>109081</v>
      </c>
      <c r="G68" s="749">
        <f t="shared" si="14"/>
        <v>0</v>
      </c>
      <c r="H68" s="749">
        <f t="shared" si="14"/>
        <v>109081</v>
      </c>
      <c r="I68" s="749">
        <f t="shared" si="14"/>
        <v>109037</v>
      </c>
      <c r="J68" s="749">
        <f t="shared" si="14"/>
        <v>0</v>
      </c>
      <c r="K68" s="749">
        <f t="shared" si="14"/>
        <v>0</v>
      </c>
      <c r="L68" s="749">
        <f t="shared" si="14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30" orientation="portrait" useFirstPageNumber="1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F8" sqref="F8:G8"/>
    </sheetView>
  </sheetViews>
  <sheetFormatPr defaultColWidth="9.109375" defaultRowHeight="12.6"/>
  <cols>
    <col min="1" max="1" width="10" style="604" customWidth="1"/>
    <col min="2" max="2" width="9.109375" style="604"/>
    <col min="3" max="3" width="60.10937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682</v>
      </c>
      <c r="E2" s="229"/>
      <c r="G2" s="1205" t="s">
        <v>386</v>
      </c>
      <c r="K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214</v>
      </c>
      <c r="D4" s="1040"/>
      <c r="E4" s="751" t="s">
        <v>391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203490</v>
      </c>
      <c r="E10" s="608">
        <v>206064</v>
      </c>
      <c r="F10" s="608">
        <v>206064</v>
      </c>
      <c r="G10" s="702">
        <v>-10</v>
      </c>
      <c r="H10" s="702">
        <f t="shared" si="0"/>
        <v>206054</v>
      </c>
      <c r="I10" s="700">
        <v>200933</v>
      </c>
      <c r="J10" s="693"/>
      <c r="K10" s="608">
        <v>200933</v>
      </c>
      <c r="L10" s="818"/>
    </row>
    <row r="11" spans="1:12" ht="13.2">
      <c r="A11" s="267"/>
      <c r="B11" s="268">
        <v>3</v>
      </c>
      <c r="C11" s="59" t="s">
        <v>842</v>
      </c>
      <c r="D11" s="59">
        <v>5461</v>
      </c>
      <c r="E11" s="608">
        <v>7284</v>
      </c>
      <c r="F11" s="608">
        <v>7284</v>
      </c>
      <c r="G11" s="702"/>
      <c r="H11" s="702">
        <f t="shared" si="0"/>
        <v>7284</v>
      </c>
      <c r="I11" s="700">
        <v>7049</v>
      </c>
      <c r="J11" s="693"/>
      <c r="K11" s="608">
        <v>7049</v>
      </c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>
        <v>2</v>
      </c>
      <c r="J12" s="693"/>
      <c r="K12" s="1414">
        <v>2</v>
      </c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208951</v>
      </c>
      <c r="E14" s="608">
        <f>SUM(E9:E13)</f>
        <v>213348</v>
      </c>
      <c r="F14" s="608">
        <f t="shared" ref="F14:L14" si="1">SUM(F9:F13)</f>
        <v>213348</v>
      </c>
      <c r="G14" s="608">
        <f t="shared" si="1"/>
        <v>-10</v>
      </c>
      <c r="H14" s="608">
        <f t="shared" si="1"/>
        <v>213338</v>
      </c>
      <c r="I14" s="608">
        <f t="shared" si="1"/>
        <v>207984</v>
      </c>
      <c r="J14" s="608">
        <f t="shared" si="1"/>
        <v>0</v>
      </c>
      <c r="K14" s="608">
        <f t="shared" si="1"/>
        <v>207984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208951</v>
      </c>
      <c r="E16" s="286">
        <f>SUM(E14:E15)</f>
        <v>213348</v>
      </c>
      <c r="F16" s="286">
        <f t="shared" ref="F16:K16" si="2">SUM(F14:F15)</f>
        <v>213348</v>
      </c>
      <c r="G16" s="286">
        <f t="shared" si="2"/>
        <v>-10</v>
      </c>
      <c r="H16" s="286">
        <f t="shared" si="2"/>
        <v>213338</v>
      </c>
      <c r="I16" s="286">
        <f t="shared" si="2"/>
        <v>207984</v>
      </c>
      <c r="J16" s="286">
        <f t="shared" si="2"/>
        <v>0</v>
      </c>
      <c r="K16" s="286">
        <f t="shared" si="2"/>
        <v>207984</v>
      </c>
      <c r="L16" s="286">
        <f>SUM(L14:L15)</f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181981</v>
      </c>
      <c r="E24" s="608">
        <v>172305</v>
      </c>
      <c r="F24" s="608">
        <v>208618</v>
      </c>
      <c r="G24" s="702">
        <v>10</v>
      </c>
      <c r="H24" s="702">
        <f t="shared" si="0"/>
        <v>208628</v>
      </c>
      <c r="I24" s="700">
        <v>208624</v>
      </c>
      <c r="J24" s="693"/>
      <c r="K24" s="608">
        <v>208624</v>
      </c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/>
      <c r="G27" s="702"/>
      <c r="H27" s="702">
        <f t="shared" si="0"/>
        <v>0</v>
      </c>
      <c r="I27" s="700">
        <v>817</v>
      </c>
      <c r="J27" s="693"/>
      <c r="K27" s="1414">
        <v>817</v>
      </c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181981</v>
      </c>
      <c r="E29" s="286">
        <f>SUM(E24:E28)</f>
        <v>172305</v>
      </c>
      <c r="F29" s="286">
        <f t="shared" ref="F29:L29" si="4">SUM(F24:F28)</f>
        <v>208618</v>
      </c>
      <c r="G29" s="286">
        <f t="shared" si="4"/>
        <v>10</v>
      </c>
      <c r="H29" s="286">
        <f t="shared" si="4"/>
        <v>208628</v>
      </c>
      <c r="I29" s="286">
        <f t="shared" si="4"/>
        <v>209441</v>
      </c>
      <c r="J29" s="286">
        <f t="shared" si="4"/>
        <v>0</v>
      </c>
      <c r="K29" s="286">
        <f t="shared" si="4"/>
        <v>209441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>
        <v>2720</v>
      </c>
      <c r="F44" s="608">
        <v>2720</v>
      </c>
      <c r="G44" s="702"/>
      <c r="H44" s="702">
        <f t="shared" si="0"/>
        <v>2720</v>
      </c>
      <c r="I44" s="700">
        <v>2720</v>
      </c>
      <c r="J44" s="693"/>
      <c r="K44" s="608">
        <v>2720</v>
      </c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2720</v>
      </c>
      <c r="F46" s="320">
        <f t="shared" ref="F46:L46" si="5">SUM(F44:F45)</f>
        <v>2720</v>
      </c>
      <c r="G46" s="320">
        <f t="shared" si="5"/>
        <v>0</v>
      </c>
      <c r="H46" s="320">
        <f t="shared" si="5"/>
        <v>2720</v>
      </c>
      <c r="I46" s="320">
        <f t="shared" si="5"/>
        <v>2720</v>
      </c>
      <c r="J46" s="320">
        <f t="shared" si="5"/>
        <v>0</v>
      </c>
      <c r="K46" s="320">
        <f t="shared" si="5"/>
        <v>2720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2720</v>
      </c>
      <c r="F47" s="286">
        <f t="shared" ref="F47:L47" si="6">F33+F42+F43+F46</f>
        <v>2720</v>
      </c>
      <c r="G47" s="286">
        <f t="shared" si="6"/>
        <v>0</v>
      </c>
      <c r="H47" s="286">
        <f t="shared" si="6"/>
        <v>2720</v>
      </c>
      <c r="I47" s="286">
        <f t="shared" si="6"/>
        <v>2720</v>
      </c>
      <c r="J47" s="286">
        <f t="shared" si="6"/>
        <v>0</v>
      </c>
      <c r="K47" s="286">
        <f t="shared" si="6"/>
        <v>2720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390932</v>
      </c>
      <c r="E49" s="749">
        <f>E16+E22+E29+E47</f>
        <v>388373</v>
      </c>
      <c r="F49" s="749">
        <f t="shared" ref="F49:K49" si="7">F16+F22+F29+F47</f>
        <v>424686</v>
      </c>
      <c r="G49" s="749">
        <f t="shared" si="7"/>
        <v>0</v>
      </c>
      <c r="H49" s="749">
        <f t="shared" si="7"/>
        <v>424686</v>
      </c>
      <c r="I49" s="749">
        <f t="shared" si="7"/>
        <v>420145</v>
      </c>
      <c r="J49" s="749">
        <f t="shared" si="7"/>
        <v>0</v>
      </c>
      <c r="K49" s="749">
        <f t="shared" si="7"/>
        <v>420145</v>
      </c>
      <c r="L49" s="749">
        <f>L16+L22+L29+L47</f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390932</v>
      </c>
      <c r="E51" s="446">
        <f>SUM(E52:E54)</f>
        <v>382877</v>
      </c>
      <c r="F51" s="446">
        <f t="shared" ref="F51:L51" si="8">SUM(F52:F54)</f>
        <v>418895</v>
      </c>
      <c r="G51" s="446">
        <f t="shared" si="8"/>
        <v>-175</v>
      </c>
      <c r="H51" s="446">
        <f t="shared" si="8"/>
        <v>418720</v>
      </c>
      <c r="I51" s="446">
        <f t="shared" si="8"/>
        <v>412474</v>
      </c>
      <c r="J51" s="446">
        <f t="shared" si="8"/>
        <v>0</v>
      </c>
      <c r="K51" s="446">
        <f t="shared" si="8"/>
        <v>412474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196861</v>
      </c>
      <c r="E52" s="788">
        <v>196384</v>
      </c>
      <c r="F52" s="788">
        <v>225076</v>
      </c>
      <c r="G52" s="768"/>
      <c r="H52" s="768">
        <f t="shared" ref="H52:H64" si="9">SUM(F52:G52)</f>
        <v>225076</v>
      </c>
      <c r="I52" s="788">
        <v>224387</v>
      </c>
      <c r="J52" s="693"/>
      <c r="K52" s="788">
        <v>224387</v>
      </c>
      <c r="L52" s="816"/>
    </row>
    <row r="53" spans="1:12" ht="13.2">
      <c r="A53" s="735"/>
      <c r="B53" s="736">
        <v>2</v>
      </c>
      <c r="C53" s="687" t="s">
        <v>31</v>
      </c>
      <c r="D53" s="1147">
        <v>50536</v>
      </c>
      <c r="E53" s="788">
        <v>44534</v>
      </c>
      <c r="F53" s="788">
        <v>50855</v>
      </c>
      <c r="G53" s="702"/>
      <c r="H53" s="702">
        <f t="shared" si="9"/>
        <v>50855</v>
      </c>
      <c r="I53" s="788">
        <v>50847</v>
      </c>
      <c r="J53" s="693"/>
      <c r="K53" s="788">
        <v>50847</v>
      </c>
      <c r="L53" s="818"/>
    </row>
    <row r="54" spans="1:12" ht="13.8" thickBot="1">
      <c r="A54" s="735"/>
      <c r="B54" s="736">
        <v>3</v>
      </c>
      <c r="C54" s="687" t="s">
        <v>91</v>
      </c>
      <c r="D54" s="1147">
        <v>143535</v>
      </c>
      <c r="E54" s="788">
        <v>141959</v>
      </c>
      <c r="F54" s="788">
        <v>142964</v>
      </c>
      <c r="G54" s="702">
        <v>-175</v>
      </c>
      <c r="H54" s="702">
        <f t="shared" si="9"/>
        <v>142789</v>
      </c>
      <c r="I54" s="788">
        <v>137240</v>
      </c>
      <c r="J54" s="693"/>
      <c r="K54" s="788">
        <v>137240</v>
      </c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5496</v>
      </c>
      <c r="F55" s="794">
        <f t="shared" ref="F55:L55" si="10">SUM(F56:F60)</f>
        <v>5496</v>
      </c>
      <c r="G55" s="794">
        <f t="shared" si="10"/>
        <v>175</v>
      </c>
      <c r="H55" s="794">
        <f t="shared" si="10"/>
        <v>5671</v>
      </c>
      <c r="I55" s="794">
        <f t="shared" si="10"/>
        <v>5671</v>
      </c>
      <c r="J55" s="794">
        <f t="shared" si="10"/>
        <v>0</v>
      </c>
      <c r="K55" s="794">
        <f t="shared" si="10"/>
        <v>5671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>
        <v>5496</v>
      </c>
      <c r="F56" s="702">
        <v>5496</v>
      </c>
      <c r="G56" s="795">
        <v>175</v>
      </c>
      <c r="H56" s="795">
        <f t="shared" si="9"/>
        <v>5671</v>
      </c>
      <c r="I56" s="700">
        <v>5671</v>
      </c>
      <c r="J56" s="693"/>
      <c r="K56" s="788">
        <v>5671</v>
      </c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0</v>
      </c>
      <c r="F61" s="446">
        <f t="shared" ref="F61:L61" si="11">SUM(F62:F64)</f>
        <v>295</v>
      </c>
      <c r="G61" s="446">
        <f t="shared" si="11"/>
        <v>0</v>
      </c>
      <c r="H61" s="446">
        <f t="shared" si="11"/>
        <v>295</v>
      </c>
      <c r="I61" s="446">
        <f t="shared" si="11"/>
        <v>294</v>
      </c>
      <c r="J61" s="446">
        <f t="shared" si="11"/>
        <v>0</v>
      </c>
      <c r="K61" s="446">
        <f t="shared" si="11"/>
        <v>294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88">
        <v>295</v>
      </c>
      <c r="G62" s="768"/>
      <c r="H62" s="795">
        <f t="shared" si="9"/>
        <v>295</v>
      </c>
      <c r="I62" s="769">
        <v>294</v>
      </c>
      <c r="K62" s="1422">
        <v>294</v>
      </c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700"/>
      <c r="K63" s="1252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3"/>
      <c r="H64" s="1693">
        <f t="shared" si="9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3"/>
      <c r="H66" s="1213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3"/>
      <c r="H67" s="1213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825">
        <f>D51+D55+D61</f>
        <v>390932</v>
      </c>
      <c r="E68" s="825">
        <f>E51+E55+E61+E65</f>
        <v>388373</v>
      </c>
      <c r="F68" s="825">
        <f t="shared" ref="F68:L68" si="13">F51+F55+F61+F65</f>
        <v>424686</v>
      </c>
      <c r="G68" s="825">
        <f t="shared" si="13"/>
        <v>0</v>
      </c>
      <c r="H68" s="825">
        <f t="shared" si="13"/>
        <v>424686</v>
      </c>
      <c r="I68" s="825">
        <f t="shared" si="13"/>
        <v>418439</v>
      </c>
      <c r="J68" s="825">
        <f t="shared" si="13"/>
        <v>0</v>
      </c>
      <c r="K68" s="825">
        <f t="shared" si="13"/>
        <v>418439</v>
      </c>
      <c r="L68" s="825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113.3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31" orientation="portrait" useFirstPageNumber="1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1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654</v>
      </c>
      <c r="E2" s="229"/>
      <c r="G2" s="1205" t="s">
        <v>389</v>
      </c>
      <c r="I2" s="1205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694" t="s">
        <v>342</v>
      </c>
      <c r="D4" s="1040"/>
      <c r="E4" s="751" t="s">
        <v>655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>
        <v>1063</v>
      </c>
      <c r="F10" s="608">
        <v>1063</v>
      </c>
      <c r="G10" s="702"/>
      <c r="H10" s="702">
        <f t="shared" si="0"/>
        <v>1063</v>
      </c>
      <c r="I10" s="700">
        <v>972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/>
      <c r="G11" s="702"/>
      <c r="H11" s="702">
        <f t="shared" si="0"/>
        <v>0</v>
      </c>
      <c r="I11" s="700"/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1063</v>
      </c>
      <c r="F14" s="608">
        <f t="shared" ref="F14:L14" si="1">SUM(F9:F13)</f>
        <v>1063</v>
      </c>
      <c r="G14" s="608">
        <f t="shared" si="1"/>
        <v>0</v>
      </c>
      <c r="H14" s="608">
        <f t="shared" si="1"/>
        <v>1063</v>
      </c>
      <c r="I14" s="608">
        <f t="shared" si="1"/>
        <v>972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1063</v>
      </c>
      <c r="F16" s="286">
        <f t="shared" ref="F16:L16" si="2">SUM(F14:F15)</f>
        <v>1063</v>
      </c>
      <c r="G16" s="286">
        <f t="shared" si="2"/>
        <v>0</v>
      </c>
      <c r="H16" s="286">
        <f t="shared" si="2"/>
        <v>1063</v>
      </c>
      <c r="I16" s="286">
        <f t="shared" si="2"/>
        <v>972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>
        <v>52657</v>
      </c>
      <c r="F24" s="608">
        <v>64909</v>
      </c>
      <c r="G24" s="702">
        <v>45</v>
      </c>
      <c r="H24" s="702">
        <f t="shared" si="0"/>
        <v>64954</v>
      </c>
      <c r="I24" s="700">
        <v>64108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>
        <v>1167</v>
      </c>
      <c r="G27" s="702"/>
      <c r="H27" s="702">
        <f t="shared" si="0"/>
        <v>1167</v>
      </c>
      <c r="I27" s="700">
        <v>1167</v>
      </c>
      <c r="J27" s="693" t="s">
        <v>670</v>
      </c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52657</v>
      </c>
      <c r="F29" s="286">
        <f t="shared" ref="F29:L29" si="4">SUM(F24:F28)</f>
        <v>66076</v>
      </c>
      <c r="G29" s="286">
        <f t="shared" si="4"/>
        <v>45</v>
      </c>
      <c r="H29" s="286">
        <f t="shared" si="4"/>
        <v>66121</v>
      </c>
      <c r="I29" s="286">
        <f t="shared" si="4"/>
        <v>65275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>
        <v>91</v>
      </c>
      <c r="G44" s="702"/>
      <c r="H44" s="702">
        <f t="shared" si="5"/>
        <v>91</v>
      </c>
      <c r="I44" s="700">
        <v>91</v>
      </c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6">SUM(F44:F45)</f>
        <v>91</v>
      </c>
      <c r="G46" s="320">
        <f t="shared" si="6"/>
        <v>0</v>
      </c>
      <c r="H46" s="320">
        <f t="shared" si="6"/>
        <v>91</v>
      </c>
      <c r="I46" s="320">
        <f t="shared" si="6"/>
        <v>91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7">F33+F42+F43+F46</f>
        <v>91</v>
      </c>
      <c r="G47" s="286">
        <f t="shared" si="7"/>
        <v>0</v>
      </c>
      <c r="H47" s="286">
        <f t="shared" si="7"/>
        <v>91</v>
      </c>
      <c r="I47" s="286">
        <f t="shared" si="7"/>
        <v>91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53720</v>
      </c>
      <c r="F49" s="749">
        <f t="shared" ref="F49:L49" si="8">F16+F22+F29+F47</f>
        <v>67230</v>
      </c>
      <c r="G49" s="749">
        <f t="shared" si="8"/>
        <v>45</v>
      </c>
      <c r="H49" s="749">
        <f t="shared" si="8"/>
        <v>67275</v>
      </c>
      <c r="I49" s="749">
        <f t="shared" si="8"/>
        <v>66338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53491</v>
      </c>
      <c r="F51" s="446">
        <f t="shared" ref="F51:L51" si="9">SUM(F52:F54)</f>
        <v>63301</v>
      </c>
      <c r="G51" s="446">
        <f t="shared" si="9"/>
        <v>46</v>
      </c>
      <c r="H51" s="446">
        <f t="shared" si="9"/>
        <v>63347</v>
      </c>
      <c r="I51" s="446">
        <f t="shared" si="9"/>
        <v>62632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>
        <v>36525</v>
      </c>
      <c r="F52" s="788">
        <v>44025</v>
      </c>
      <c r="G52" s="768">
        <v>36</v>
      </c>
      <c r="H52" s="768">
        <f t="shared" ref="H52:H64" si="10">SUM(F52:G52)</f>
        <v>44061</v>
      </c>
      <c r="I52" s="1422">
        <v>43489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/>
      <c r="E53" s="788">
        <v>8153</v>
      </c>
      <c r="F53" s="788">
        <v>10188</v>
      </c>
      <c r="G53" s="702">
        <v>9</v>
      </c>
      <c r="H53" s="702">
        <f t="shared" si="10"/>
        <v>10197</v>
      </c>
      <c r="I53" s="1414">
        <v>10055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>
        <v>8813</v>
      </c>
      <c r="F54" s="788">
        <v>9088</v>
      </c>
      <c r="G54" s="702">
        <v>1</v>
      </c>
      <c r="H54" s="702">
        <f t="shared" si="10"/>
        <v>9089</v>
      </c>
      <c r="I54" s="1423">
        <v>9088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0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821"/>
      <c r="H56" s="821">
        <f t="shared" si="10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10"/>
        <v>0</v>
      </c>
      <c r="I57" s="822"/>
      <c r="K57" s="1416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821"/>
      <c r="H58" s="821">
        <f t="shared" si="10"/>
        <v>0</v>
      </c>
      <c r="I58" s="822"/>
      <c r="J58" s="1512"/>
      <c r="K58" s="1416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817"/>
      <c r="H59" s="817"/>
      <c r="I59" s="818"/>
      <c r="K59" s="1509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229</v>
      </c>
      <c r="F61" s="446">
        <f t="shared" ref="F61:L61" si="12">SUM(F62:F64)</f>
        <v>3929</v>
      </c>
      <c r="G61" s="446">
        <f t="shared" si="12"/>
        <v>-1</v>
      </c>
      <c r="H61" s="446">
        <f t="shared" si="12"/>
        <v>3928</v>
      </c>
      <c r="I61" s="446">
        <f t="shared" si="12"/>
        <v>3614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>
        <v>229</v>
      </c>
      <c r="F62" s="788">
        <v>3929</v>
      </c>
      <c r="G62" s="768">
        <v>-3326</v>
      </c>
      <c r="H62" s="768">
        <f t="shared" si="10"/>
        <v>603</v>
      </c>
      <c r="I62" s="768">
        <v>289</v>
      </c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703">
        <v>3325</v>
      </c>
      <c r="H64" s="703">
        <f t="shared" si="10"/>
        <v>3325</v>
      </c>
      <c r="I64" s="703">
        <v>3325</v>
      </c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3">SUM(F66:F67)</f>
        <v>0</v>
      </c>
      <c r="G65" s="1228">
        <f t="shared" si="13"/>
        <v>0</v>
      </c>
      <c r="H65" s="1228">
        <f t="shared" si="13"/>
        <v>0</v>
      </c>
      <c r="I65" s="1228">
        <f t="shared" si="13"/>
        <v>0</v>
      </c>
      <c r="J65" s="1228">
        <f t="shared" si="13"/>
        <v>0</v>
      </c>
      <c r="K65" s="1228">
        <f t="shared" si="13"/>
        <v>0</v>
      </c>
      <c r="L65" s="1228">
        <f t="shared" si="13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53720</v>
      </c>
      <c r="F68" s="749">
        <f t="shared" ref="F68:L68" si="14">F51+F55+F61+F65</f>
        <v>67230</v>
      </c>
      <c r="G68" s="749">
        <f t="shared" si="14"/>
        <v>45</v>
      </c>
      <c r="H68" s="749">
        <f t="shared" si="14"/>
        <v>67275</v>
      </c>
      <c r="I68" s="749">
        <f t="shared" si="14"/>
        <v>66246</v>
      </c>
      <c r="J68" s="749">
        <f t="shared" si="14"/>
        <v>0</v>
      </c>
      <c r="K68" s="749">
        <f t="shared" si="14"/>
        <v>0</v>
      </c>
      <c r="L68" s="749">
        <f t="shared" si="14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372">
        <v>769</v>
      </c>
    </row>
    <row r="71" spans="1:12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0" firstPageNumber="32" orientation="portrait" useFirstPageNumber="1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0.44140625" style="604" customWidth="1"/>
    <col min="4" max="4" width="14.5546875" style="604" hidden="1" customWidth="1"/>
    <col min="5" max="5" width="10.6640625" style="604" customWidth="1"/>
    <col min="6" max="6" width="11.33203125" style="604" hidden="1" customWidth="1"/>
    <col min="7" max="7" width="12.109375" style="604" hidden="1" customWidth="1"/>
    <col min="8" max="8" width="11.33203125" style="604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981</v>
      </c>
      <c r="E2" s="229"/>
      <c r="G2" s="1205" t="s">
        <v>1009</v>
      </c>
      <c r="I2" s="69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1701"/>
    </row>
    <row r="4" spans="1:12" ht="16.2" thickBot="1">
      <c r="A4" s="236" t="s">
        <v>150</v>
      </c>
      <c r="B4" s="237"/>
      <c r="C4" s="1386" t="s">
        <v>984</v>
      </c>
      <c r="D4" s="1040"/>
      <c r="E4" s="751">
        <v>16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>
        <v>0</v>
      </c>
      <c r="F9" s="273">
        <v>0</v>
      </c>
      <c r="G9" s="700"/>
      <c r="H9" s="700">
        <f t="shared" ref="H9:H45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>
        <v>12387</v>
      </c>
      <c r="E10" s="608"/>
      <c r="F10" s="608">
        <v>12462</v>
      </c>
      <c r="G10" s="702">
        <v>-909</v>
      </c>
      <c r="H10" s="702">
        <f t="shared" si="0"/>
        <v>11553</v>
      </c>
      <c r="I10" s="700">
        <v>7628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>
        <v>851</v>
      </c>
      <c r="E11" s="608"/>
      <c r="F11" s="608">
        <v>777</v>
      </c>
      <c r="G11" s="702"/>
      <c r="H11" s="702">
        <f t="shared" si="0"/>
        <v>777</v>
      </c>
      <c r="I11" s="700">
        <v>208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13238</v>
      </c>
      <c r="E14" s="608">
        <f>SUM(E9:E13)</f>
        <v>0</v>
      </c>
      <c r="F14" s="608">
        <f t="shared" ref="F14:L14" si="1">SUM(F9:F13)</f>
        <v>13239</v>
      </c>
      <c r="G14" s="608">
        <f t="shared" si="1"/>
        <v>-909</v>
      </c>
      <c r="H14" s="608">
        <f t="shared" si="1"/>
        <v>12330</v>
      </c>
      <c r="I14" s="608">
        <f t="shared" si="1"/>
        <v>7836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13238</v>
      </c>
      <c r="E16" s="286">
        <f>SUM(E14:E15)</f>
        <v>0</v>
      </c>
      <c r="F16" s="286">
        <f t="shared" ref="F16:L16" si="2">SUM(F14:F15)</f>
        <v>13239</v>
      </c>
      <c r="G16" s="286">
        <f t="shared" si="2"/>
        <v>-909</v>
      </c>
      <c r="H16" s="286">
        <f t="shared" si="2"/>
        <v>12330</v>
      </c>
      <c r="I16" s="286">
        <f t="shared" si="2"/>
        <v>7836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>
        <v>39486</v>
      </c>
      <c r="E24" s="608"/>
      <c r="F24" s="608">
        <v>2055</v>
      </c>
      <c r="G24" s="702">
        <v>909</v>
      </c>
      <c r="H24" s="702">
        <f t="shared" si="0"/>
        <v>2964</v>
      </c>
      <c r="I24" s="700">
        <v>2964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>
        <v>3590</v>
      </c>
      <c r="G27" s="702"/>
      <c r="H27" s="702">
        <f t="shared" si="0"/>
        <v>3590</v>
      </c>
      <c r="I27" s="700">
        <v>4652</v>
      </c>
      <c r="J27" s="693"/>
      <c r="K27" s="1414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39486</v>
      </c>
      <c r="E29" s="286">
        <f>SUM(E24:E28)</f>
        <v>0</v>
      </c>
      <c r="F29" s="286">
        <f t="shared" ref="F29:L29" si="4">SUM(F24:F28)</f>
        <v>5645</v>
      </c>
      <c r="G29" s="286">
        <f t="shared" si="4"/>
        <v>909</v>
      </c>
      <c r="H29" s="286">
        <f t="shared" si="4"/>
        <v>6554</v>
      </c>
      <c r="I29" s="286">
        <f t="shared" si="4"/>
        <v>7616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si="0"/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0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0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0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0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0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0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0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0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0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0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0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5">SUM(F44:F45)</f>
        <v>0</v>
      </c>
      <c r="G46" s="320">
        <f t="shared" si="5"/>
        <v>0</v>
      </c>
      <c r="H46" s="320">
        <f t="shared" si="5"/>
        <v>0</v>
      </c>
      <c r="I46" s="320">
        <f t="shared" si="5"/>
        <v>0</v>
      </c>
      <c r="J46" s="320">
        <f t="shared" si="5"/>
        <v>0</v>
      </c>
      <c r="K46" s="320">
        <f t="shared" si="5"/>
        <v>0</v>
      </c>
      <c r="L46" s="320">
        <f t="shared" si="5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6">F33+F42+F43+F46</f>
        <v>0</v>
      </c>
      <c r="G47" s="286">
        <f t="shared" si="6"/>
        <v>0</v>
      </c>
      <c r="H47" s="286">
        <f t="shared" si="6"/>
        <v>0</v>
      </c>
      <c r="I47" s="286">
        <f t="shared" si="6"/>
        <v>0</v>
      </c>
      <c r="J47" s="286">
        <f t="shared" si="6"/>
        <v>0</v>
      </c>
      <c r="K47" s="286">
        <f t="shared" si="6"/>
        <v>0</v>
      </c>
      <c r="L47" s="286">
        <f t="shared" si="6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52724</v>
      </c>
      <c r="E49" s="749">
        <f>E16+E22+E29+E47</f>
        <v>0</v>
      </c>
      <c r="F49" s="749">
        <f t="shared" ref="F49:L49" si="7">F16+F22+F29+F47</f>
        <v>18884</v>
      </c>
      <c r="G49" s="749">
        <f t="shared" si="7"/>
        <v>0</v>
      </c>
      <c r="H49" s="749">
        <f t="shared" si="7"/>
        <v>18884</v>
      </c>
      <c r="I49" s="749">
        <f t="shared" si="7"/>
        <v>15452</v>
      </c>
      <c r="J49" s="749">
        <f t="shared" si="7"/>
        <v>0</v>
      </c>
      <c r="K49" s="749">
        <f t="shared" si="7"/>
        <v>0</v>
      </c>
      <c r="L49" s="749">
        <f t="shared" si="7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52724</v>
      </c>
      <c r="E51" s="446">
        <f>SUM(E52:E54)</f>
        <v>0</v>
      </c>
      <c r="F51" s="446">
        <f t="shared" ref="F51:L51" si="8">SUM(F52:F54)</f>
        <v>16730</v>
      </c>
      <c r="G51" s="446">
        <f t="shared" si="8"/>
        <v>0</v>
      </c>
      <c r="H51" s="446">
        <f t="shared" si="8"/>
        <v>16730</v>
      </c>
      <c r="I51" s="446">
        <f t="shared" si="8"/>
        <v>10784</v>
      </c>
      <c r="J51" s="446">
        <f t="shared" si="8"/>
        <v>0</v>
      </c>
      <c r="K51" s="446">
        <f t="shared" si="8"/>
        <v>0</v>
      </c>
      <c r="L51" s="446">
        <f t="shared" si="8"/>
        <v>0</v>
      </c>
    </row>
    <row r="52" spans="1:12" ht="13.2">
      <c r="A52" s="732"/>
      <c r="B52" s="733">
        <v>1</v>
      </c>
      <c r="C52" s="734" t="s">
        <v>89</v>
      </c>
      <c r="D52" s="1147">
        <v>20212</v>
      </c>
      <c r="E52" s="788"/>
      <c r="F52" s="788">
        <v>9259</v>
      </c>
      <c r="G52" s="768"/>
      <c r="H52" s="768">
        <f t="shared" ref="H52:H64" si="9">SUM(F52:G52)</f>
        <v>9259</v>
      </c>
      <c r="I52" s="1422">
        <v>6248</v>
      </c>
      <c r="J52" s="693"/>
      <c r="K52" s="1422"/>
      <c r="L52" s="816"/>
    </row>
    <row r="53" spans="1:12" ht="13.2">
      <c r="A53" s="735"/>
      <c r="B53" s="736">
        <v>2</v>
      </c>
      <c r="C53" s="687" t="s">
        <v>31</v>
      </c>
      <c r="D53" s="1147">
        <v>5325</v>
      </c>
      <c r="E53" s="788"/>
      <c r="F53" s="788">
        <v>1689</v>
      </c>
      <c r="G53" s="702"/>
      <c r="H53" s="702">
        <f t="shared" si="9"/>
        <v>1689</v>
      </c>
      <c r="I53" s="1414">
        <v>1294</v>
      </c>
      <c r="J53" s="693"/>
      <c r="K53" s="1414"/>
      <c r="L53" s="818"/>
    </row>
    <row r="54" spans="1:12" ht="13.8" thickBot="1">
      <c r="A54" s="735"/>
      <c r="B54" s="736">
        <v>3</v>
      </c>
      <c r="C54" s="687" t="s">
        <v>91</v>
      </c>
      <c r="D54" s="1147">
        <v>27187</v>
      </c>
      <c r="E54" s="788"/>
      <c r="F54" s="788">
        <v>5782</v>
      </c>
      <c r="G54" s="702"/>
      <c r="H54" s="702">
        <f t="shared" si="9"/>
        <v>5782</v>
      </c>
      <c r="I54" s="1423">
        <v>3242</v>
      </c>
      <c r="J54" s="693"/>
      <c r="K54" s="1423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0">SUM(F56:F60)</f>
        <v>0</v>
      </c>
      <c r="G55" s="794">
        <f t="shared" si="10"/>
        <v>0</v>
      </c>
      <c r="H55" s="794">
        <f t="shared" si="10"/>
        <v>0</v>
      </c>
      <c r="I55" s="794">
        <f t="shared" si="10"/>
        <v>0</v>
      </c>
      <c r="J55" s="794">
        <f t="shared" si="10"/>
        <v>0</v>
      </c>
      <c r="K55" s="794">
        <f t="shared" si="10"/>
        <v>0</v>
      </c>
      <c r="L55" s="794">
        <f t="shared" si="10"/>
        <v>0</v>
      </c>
    </row>
    <row r="56" spans="1:12" ht="13.2">
      <c r="A56" s="735"/>
      <c r="B56" s="813">
        <v>1</v>
      </c>
      <c r="C56" s="687" t="s">
        <v>889</v>
      </c>
      <c r="D56" s="1147"/>
      <c r="E56" s="788"/>
      <c r="F56" s="702"/>
      <c r="G56" s="795"/>
      <c r="H56" s="795">
        <f t="shared" si="9"/>
        <v>0</v>
      </c>
      <c r="I56" s="820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9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9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0</v>
      </c>
      <c r="F61" s="446">
        <f t="shared" ref="F61:L61" si="11">SUM(F62:F64)</f>
        <v>2154</v>
      </c>
      <c r="G61" s="446">
        <f t="shared" si="11"/>
        <v>0</v>
      </c>
      <c r="H61" s="446">
        <f t="shared" si="11"/>
        <v>2154</v>
      </c>
      <c r="I61" s="446">
        <f t="shared" si="11"/>
        <v>2037</v>
      </c>
      <c r="J61" s="446">
        <f t="shared" si="11"/>
        <v>0</v>
      </c>
      <c r="K61" s="446">
        <f t="shared" si="11"/>
        <v>0</v>
      </c>
      <c r="L61" s="446">
        <f t="shared" si="11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88">
        <v>117</v>
      </c>
      <c r="G62" s="768"/>
      <c r="H62" s="768">
        <f t="shared" si="9"/>
        <v>117</v>
      </c>
      <c r="I62" s="816"/>
      <c r="K62" s="1424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818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>
        <v>2037</v>
      </c>
      <c r="G64" s="703"/>
      <c r="H64" s="703">
        <f t="shared" si="9"/>
        <v>2037</v>
      </c>
      <c r="I64" s="703">
        <v>2037</v>
      </c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2">SUM(F66:F67)</f>
        <v>0</v>
      </c>
      <c r="G65" s="1228">
        <f t="shared" si="12"/>
        <v>0</v>
      </c>
      <c r="H65" s="1228">
        <f t="shared" si="12"/>
        <v>0</v>
      </c>
      <c r="I65" s="1228">
        <f t="shared" si="12"/>
        <v>0</v>
      </c>
      <c r="J65" s="1228">
        <f t="shared" si="12"/>
        <v>0</v>
      </c>
      <c r="K65" s="1228">
        <f t="shared" si="12"/>
        <v>0</v>
      </c>
      <c r="L65" s="1228">
        <f t="shared" si="12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52724</v>
      </c>
      <c r="E68" s="749">
        <f>E51+E55+E61+E65</f>
        <v>0</v>
      </c>
      <c r="F68" s="749">
        <f t="shared" ref="F68:L68" si="13">F51+F55+F61+F65</f>
        <v>18884</v>
      </c>
      <c r="G68" s="749">
        <f t="shared" si="13"/>
        <v>0</v>
      </c>
      <c r="H68" s="749">
        <f t="shared" si="13"/>
        <v>18884</v>
      </c>
      <c r="I68" s="749">
        <f t="shared" si="13"/>
        <v>12821</v>
      </c>
      <c r="J68" s="749">
        <f t="shared" si="13"/>
        <v>0</v>
      </c>
      <c r="K68" s="749">
        <f t="shared" si="13"/>
        <v>0</v>
      </c>
      <c r="L68" s="749">
        <f t="shared" si="13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>
        <v>15</v>
      </c>
    </row>
    <row r="71" spans="1:12">
      <c r="E71" s="748">
        <f>E49-E68</f>
        <v>0</v>
      </c>
    </row>
  </sheetData>
  <printOptions horizontalCentered="1"/>
  <pageMargins left="0.59055118110236227" right="0.59055118110236227" top="0.78740157480314965" bottom="0.78740157480314965" header="0" footer="0"/>
  <pageSetup paperSize="9" scale="70" firstPageNumber="27" orientation="portrait" useFirstPageNumber="1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workbookViewId="0">
      <selection activeCell="I2" sqref="I2"/>
    </sheetView>
  </sheetViews>
  <sheetFormatPr defaultColWidth="9.109375" defaultRowHeight="12.6"/>
  <cols>
    <col min="1" max="1" width="10" style="604" customWidth="1"/>
    <col min="2" max="2" width="9.109375" style="604"/>
    <col min="3" max="3" width="60" style="604" customWidth="1"/>
    <col min="4" max="4" width="14.5546875" style="604" hidden="1" customWidth="1"/>
    <col min="5" max="5" width="10.6640625" style="604" customWidth="1"/>
    <col min="6" max="6" width="11.33203125" style="604" customWidth="1"/>
    <col min="7" max="7" width="12.109375" style="604" hidden="1" customWidth="1"/>
    <col min="8" max="8" width="11.33203125" style="604" hidden="1" customWidth="1"/>
    <col min="9" max="9" width="10.6640625" style="604" customWidth="1"/>
    <col min="10" max="10" width="9.109375" style="604" hidden="1" customWidth="1"/>
    <col min="11" max="16384" width="9.109375" style="604"/>
  </cols>
  <sheetData>
    <row r="2" spans="1:12" ht="16.8" thickBot="1">
      <c r="A2" s="1" t="s">
        <v>983</v>
      </c>
      <c r="E2" s="229"/>
      <c r="G2" s="1205" t="s">
        <v>1010</v>
      </c>
      <c r="I2" s="1205"/>
      <c r="K2" s="1702"/>
    </row>
    <row r="3" spans="1:12" ht="15.6">
      <c r="A3" s="231" t="s">
        <v>148</v>
      </c>
      <c r="B3" s="232"/>
      <c r="C3" s="233" t="s">
        <v>871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2" ht="16.2" thickBot="1">
      <c r="A4" s="236" t="s">
        <v>150</v>
      </c>
      <c r="B4" s="237"/>
      <c r="C4" s="1386" t="s">
        <v>985</v>
      </c>
      <c r="D4" s="1040"/>
      <c r="E4" s="751" t="s">
        <v>982</v>
      </c>
      <c r="F4" s="693"/>
      <c r="G4" s="693"/>
      <c r="H4" s="693"/>
      <c r="I4" s="693"/>
      <c r="J4" s="693"/>
      <c r="K4" s="693"/>
    </row>
    <row r="5" spans="1:12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2" ht="52.8">
      <c r="A6" s="696" t="s">
        <v>153</v>
      </c>
      <c r="B6" s="697" t="s">
        <v>154</v>
      </c>
      <c r="C6" s="244" t="s">
        <v>155</v>
      </c>
      <c r="D6" s="1041" t="s">
        <v>657</v>
      </c>
      <c r="E6" s="245" t="s">
        <v>866</v>
      </c>
      <c r="F6" s="246" t="s">
        <v>870</v>
      </c>
      <c r="G6" s="753" t="s">
        <v>743</v>
      </c>
      <c r="H6" s="753" t="s">
        <v>833</v>
      </c>
      <c r="I6" s="753" t="s">
        <v>1011</v>
      </c>
      <c r="J6" s="693"/>
      <c r="K6" s="242" t="s">
        <v>55</v>
      </c>
      <c r="L6" s="248" t="s">
        <v>56</v>
      </c>
    </row>
    <row r="7" spans="1:12" ht="15.6">
      <c r="A7" s="267"/>
      <c r="B7" s="268"/>
      <c r="C7" s="425" t="s">
        <v>157</v>
      </c>
      <c r="D7" s="1139"/>
      <c r="E7" s="269"/>
      <c r="F7" s="700"/>
      <c r="G7" s="700"/>
      <c r="H7" s="700"/>
      <c r="I7" s="700"/>
      <c r="J7" s="693"/>
      <c r="K7" s="1414"/>
      <c r="L7" s="818"/>
    </row>
    <row r="8" spans="1:12" ht="13.2">
      <c r="A8" s="267">
        <v>1</v>
      </c>
      <c r="B8" s="268"/>
      <c r="C8" s="66" t="s">
        <v>836</v>
      </c>
      <c r="D8" s="1140"/>
      <c r="E8" s="269"/>
      <c r="F8" s="700"/>
      <c r="G8" s="700"/>
      <c r="H8" s="700"/>
      <c r="I8" s="700"/>
      <c r="J8" s="693"/>
      <c r="K8" s="1414"/>
      <c r="L8" s="818"/>
    </row>
    <row r="9" spans="1:12" ht="13.2">
      <c r="A9" s="267"/>
      <c r="B9" s="268">
        <v>1</v>
      </c>
      <c r="C9" s="59" t="s">
        <v>896</v>
      </c>
      <c r="D9" s="1141"/>
      <c r="E9" s="273"/>
      <c r="F9" s="273"/>
      <c r="G9" s="700"/>
      <c r="H9" s="700">
        <f t="shared" ref="H9:H30" si="0">SUM(F9:G9)</f>
        <v>0</v>
      </c>
      <c r="I9" s="700"/>
      <c r="J9" s="693"/>
      <c r="K9" s="1414"/>
      <c r="L9" s="818"/>
    </row>
    <row r="10" spans="1:12" ht="13.2">
      <c r="A10" s="267"/>
      <c r="B10" s="268">
        <v>2</v>
      </c>
      <c r="C10" s="59" t="s">
        <v>905</v>
      </c>
      <c r="D10" s="59"/>
      <c r="E10" s="608"/>
      <c r="F10" s="608"/>
      <c r="G10" s="608">
        <v>4</v>
      </c>
      <c r="H10" s="702">
        <f t="shared" si="0"/>
        <v>4</v>
      </c>
      <c r="I10" s="700">
        <v>4</v>
      </c>
      <c r="J10" s="693"/>
      <c r="K10" s="1414"/>
      <c r="L10" s="818"/>
    </row>
    <row r="11" spans="1:12" ht="13.2">
      <c r="A11" s="267"/>
      <c r="B11" s="268">
        <v>3</v>
      </c>
      <c r="C11" s="59" t="s">
        <v>842</v>
      </c>
      <c r="D11" s="59"/>
      <c r="E11" s="608"/>
      <c r="F11" s="608"/>
      <c r="G11" s="702">
        <v>1</v>
      </c>
      <c r="H11" s="702">
        <f t="shared" si="0"/>
        <v>1</v>
      </c>
      <c r="I11" s="700">
        <v>1</v>
      </c>
      <c r="J11" s="693"/>
      <c r="K11" s="1414"/>
      <c r="L11" s="818"/>
    </row>
    <row r="12" spans="1:12" ht="13.2">
      <c r="A12" s="267"/>
      <c r="B12" s="268">
        <v>4</v>
      </c>
      <c r="C12" s="59" t="s">
        <v>844</v>
      </c>
      <c r="D12" s="59"/>
      <c r="E12" s="608"/>
      <c r="F12" s="702"/>
      <c r="G12" s="702"/>
      <c r="H12" s="702">
        <f t="shared" si="0"/>
        <v>0</v>
      </c>
      <c r="I12" s="700"/>
      <c r="J12" s="693"/>
      <c r="K12" s="1414"/>
      <c r="L12" s="818"/>
    </row>
    <row r="13" spans="1:12" ht="13.2">
      <c r="A13" s="267"/>
      <c r="B13" s="268">
        <v>5</v>
      </c>
      <c r="C13" s="59" t="s">
        <v>893</v>
      </c>
      <c r="D13" s="59"/>
      <c r="E13" s="608"/>
      <c r="F13" s="702"/>
      <c r="G13" s="702"/>
      <c r="H13" s="702">
        <f t="shared" si="0"/>
        <v>0</v>
      </c>
      <c r="I13" s="700"/>
      <c r="J13" s="693"/>
      <c r="K13" s="1414"/>
      <c r="L13" s="818"/>
    </row>
    <row r="14" spans="1:12" ht="13.2">
      <c r="A14" s="267"/>
      <c r="B14" s="268"/>
      <c r="C14" s="66" t="s">
        <v>848</v>
      </c>
      <c r="D14" s="1156">
        <f>SUM(D9:D13)</f>
        <v>0</v>
      </c>
      <c r="E14" s="608">
        <f>SUM(E9:E13)</f>
        <v>0</v>
      </c>
      <c r="F14" s="608">
        <f t="shared" ref="F14:L14" si="1">SUM(F9:F13)</f>
        <v>0</v>
      </c>
      <c r="G14" s="608">
        <f t="shared" si="1"/>
        <v>5</v>
      </c>
      <c r="H14" s="608">
        <f t="shared" si="1"/>
        <v>5</v>
      </c>
      <c r="I14" s="608">
        <f t="shared" si="1"/>
        <v>5</v>
      </c>
      <c r="J14" s="608">
        <f t="shared" si="1"/>
        <v>0</v>
      </c>
      <c r="K14" s="608">
        <f t="shared" si="1"/>
        <v>0</v>
      </c>
      <c r="L14" s="608">
        <f t="shared" si="1"/>
        <v>0</v>
      </c>
    </row>
    <row r="15" spans="1:12" ht="13.8" thickBot="1">
      <c r="A15" s="278"/>
      <c r="B15" s="279">
        <v>7</v>
      </c>
      <c r="C15" s="101" t="s">
        <v>850</v>
      </c>
      <c r="D15" s="1142"/>
      <c r="E15" s="280"/>
      <c r="F15" s="703"/>
      <c r="G15" s="703"/>
      <c r="H15" s="703">
        <f t="shared" si="0"/>
        <v>0</v>
      </c>
      <c r="I15" s="761"/>
      <c r="J15" s="693"/>
      <c r="K15" s="1419"/>
      <c r="L15" s="1212"/>
    </row>
    <row r="16" spans="1:12" ht="13.8" thickBot="1">
      <c r="A16" s="284"/>
      <c r="B16" s="285"/>
      <c r="C16" s="77" t="s">
        <v>158</v>
      </c>
      <c r="D16" s="286">
        <f>SUM(D14:D15)</f>
        <v>0</v>
      </c>
      <c r="E16" s="286">
        <f>SUM(E14:E15)</f>
        <v>0</v>
      </c>
      <c r="F16" s="286">
        <f t="shared" ref="F16:L16" si="2">SUM(F14:F15)</f>
        <v>0</v>
      </c>
      <c r="G16" s="286">
        <f t="shared" si="2"/>
        <v>5</v>
      </c>
      <c r="H16" s="286">
        <f t="shared" si="2"/>
        <v>5</v>
      </c>
      <c r="I16" s="286">
        <f t="shared" si="2"/>
        <v>5</v>
      </c>
      <c r="J16" s="286">
        <f t="shared" si="2"/>
        <v>0</v>
      </c>
      <c r="K16" s="286">
        <f t="shared" si="2"/>
        <v>0</v>
      </c>
      <c r="L16" s="286">
        <f t="shared" si="2"/>
        <v>0</v>
      </c>
    </row>
    <row r="17" spans="1:12" ht="13.2">
      <c r="A17" s="290">
        <v>2</v>
      </c>
      <c r="B17" s="291"/>
      <c r="C17" s="292" t="s">
        <v>858</v>
      </c>
      <c r="D17" s="1143"/>
      <c r="E17" s="314"/>
      <c r="F17" s="768"/>
      <c r="G17" s="768"/>
      <c r="H17" s="768">
        <f t="shared" si="0"/>
        <v>0</v>
      </c>
      <c r="I17" s="769"/>
      <c r="J17" s="693"/>
      <c r="K17" s="1420"/>
      <c r="L17" s="822"/>
    </row>
    <row r="18" spans="1:12" ht="13.2">
      <c r="A18" s="267"/>
      <c r="B18" s="268"/>
      <c r="C18" s="59"/>
      <c r="D18" s="59"/>
      <c r="E18" s="608"/>
      <c r="F18" s="702"/>
      <c r="G18" s="702"/>
      <c r="H18" s="702">
        <f t="shared" si="0"/>
        <v>0</v>
      </c>
      <c r="I18" s="700"/>
      <c r="J18" s="693"/>
      <c r="K18" s="1414"/>
      <c r="L18" s="818"/>
    </row>
    <row r="19" spans="1:12" ht="13.2">
      <c r="A19" s="267"/>
      <c r="B19" s="268">
        <v>1</v>
      </c>
      <c r="C19" s="59" t="s">
        <v>904</v>
      </c>
      <c r="D19" s="59"/>
      <c r="E19" s="608"/>
      <c r="F19" s="702"/>
      <c r="G19" s="702"/>
      <c r="H19" s="702">
        <f t="shared" si="0"/>
        <v>0</v>
      </c>
      <c r="I19" s="700"/>
      <c r="J19" s="693"/>
      <c r="K19" s="1414"/>
      <c r="L19" s="818"/>
    </row>
    <row r="20" spans="1:12" ht="13.2">
      <c r="A20" s="267"/>
      <c r="B20" s="268">
        <v>2</v>
      </c>
      <c r="C20" s="59" t="s">
        <v>864</v>
      </c>
      <c r="D20" s="59"/>
      <c r="E20" s="608"/>
      <c r="F20" s="702"/>
      <c r="G20" s="702"/>
      <c r="H20" s="702">
        <f t="shared" si="0"/>
        <v>0</v>
      </c>
      <c r="I20" s="700"/>
      <c r="J20" s="693"/>
      <c r="K20" s="1414"/>
      <c r="L20" s="818"/>
    </row>
    <row r="21" spans="1:12" ht="13.8" thickBot="1">
      <c r="A21" s="278"/>
      <c r="B21" s="279">
        <v>3</v>
      </c>
      <c r="C21" s="101" t="s">
        <v>894</v>
      </c>
      <c r="D21" s="69"/>
      <c r="E21" s="1157"/>
      <c r="F21" s="702"/>
      <c r="G21" s="703"/>
      <c r="H21" s="703">
        <f t="shared" si="0"/>
        <v>0</v>
      </c>
      <c r="I21" s="761"/>
      <c r="J21" s="693"/>
      <c r="K21" s="1419"/>
      <c r="L21" s="1212"/>
    </row>
    <row r="22" spans="1:12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0</v>
      </c>
      <c r="F22" s="286">
        <f t="shared" ref="F22:L22" si="3">SUM(F18:F21)</f>
        <v>0</v>
      </c>
      <c r="G22" s="286">
        <f t="shared" si="3"/>
        <v>0</v>
      </c>
      <c r="H22" s="286">
        <f t="shared" si="3"/>
        <v>0</v>
      </c>
      <c r="I22" s="286">
        <f t="shared" si="3"/>
        <v>0</v>
      </c>
      <c r="J22" s="286">
        <f t="shared" si="3"/>
        <v>0</v>
      </c>
      <c r="K22" s="286">
        <f t="shared" si="3"/>
        <v>0</v>
      </c>
      <c r="L22" s="286">
        <f t="shared" si="3"/>
        <v>0</v>
      </c>
    </row>
    <row r="23" spans="1:12" ht="13.2">
      <c r="A23" s="290">
        <v>3</v>
      </c>
      <c r="B23" s="291"/>
      <c r="C23" s="292" t="s">
        <v>912</v>
      </c>
      <c r="D23" s="1143"/>
      <c r="E23" s="314"/>
      <c r="F23" s="768"/>
      <c r="G23" s="768"/>
      <c r="H23" s="768">
        <f t="shared" si="0"/>
        <v>0</v>
      </c>
      <c r="I23" s="769"/>
      <c r="J23" s="693"/>
      <c r="K23" s="1420"/>
      <c r="L23" s="822"/>
    </row>
    <row r="24" spans="1:12" ht="13.2">
      <c r="A24" s="267"/>
      <c r="B24" s="268">
        <v>1</v>
      </c>
      <c r="C24" s="59" t="s">
        <v>265</v>
      </c>
      <c r="D24" s="59"/>
      <c r="E24" s="608"/>
      <c r="F24" s="608">
        <v>18774</v>
      </c>
      <c r="G24" s="702">
        <v>-5</v>
      </c>
      <c r="H24" s="702">
        <f t="shared" si="0"/>
        <v>18769</v>
      </c>
      <c r="I24" s="700">
        <v>12823</v>
      </c>
      <c r="J24" s="693"/>
      <c r="K24" s="1414"/>
      <c r="L24" s="818"/>
    </row>
    <row r="25" spans="1:12" ht="13.2">
      <c r="A25" s="267"/>
      <c r="B25" s="268">
        <v>2</v>
      </c>
      <c r="C25" s="59" t="s">
        <v>914</v>
      </c>
      <c r="D25" s="59"/>
      <c r="E25" s="608"/>
      <c r="F25" s="608"/>
      <c r="G25" s="702">
        <v>0</v>
      </c>
      <c r="H25" s="702">
        <f t="shared" si="0"/>
        <v>0</v>
      </c>
      <c r="I25" s="700"/>
      <c r="J25" s="693"/>
      <c r="K25" s="1414"/>
      <c r="L25" s="818"/>
    </row>
    <row r="26" spans="1:12" ht="13.2">
      <c r="A26" s="267"/>
      <c r="B26" s="268">
        <v>3</v>
      </c>
      <c r="C26" s="59" t="s">
        <v>916</v>
      </c>
      <c r="D26" s="59"/>
      <c r="E26" s="608"/>
      <c r="F26" s="608"/>
      <c r="G26" s="702">
        <v>0</v>
      </c>
      <c r="H26" s="702">
        <f t="shared" si="0"/>
        <v>0</v>
      </c>
      <c r="I26" s="700"/>
      <c r="J26" s="693"/>
      <c r="K26" s="1414"/>
      <c r="L26" s="818"/>
    </row>
    <row r="27" spans="1:12" ht="13.2">
      <c r="A27" s="267"/>
      <c r="B27" s="268">
        <v>5</v>
      </c>
      <c r="C27" s="59" t="s">
        <v>891</v>
      </c>
      <c r="D27" s="59"/>
      <c r="E27" s="608"/>
      <c r="F27" s="608">
        <v>28204</v>
      </c>
      <c r="G27" s="702"/>
      <c r="H27" s="702">
        <f t="shared" si="0"/>
        <v>28204</v>
      </c>
      <c r="I27" s="700">
        <v>25969</v>
      </c>
      <c r="J27" s="693"/>
      <c r="K27" s="702"/>
      <c r="L27" s="818"/>
    </row>
    <row r="28" spans="1:12" ht="13.8" thickBot="1">
      <c r="A28" s="278"/>
      <c r="B28" s="279">
        <v>7</v>
      </c>
      <c r="C28" s="101" t="s">
        <v>892</v>
      </c>
      <c r="D28" s="69"/>
      <c r="E28" s="1157"/>
      <c r="F28" s="702"/>
      <c r="G28" s="771"/>
      <c r="H28" s="771">
        <f t="shared" si="0"/>
        <v>0</v>
      </c>
      <c r="I28" s="772"/>
      <c r="J28" s="693"/>
      <c r="K28" s="1419"/>
      <c r="L28" s="1212"/>
    </row>
    <row r="29" spans="1:12" ht="13.8" thickBot="1">
      <c r="A29" s="284"/>
      <c r="B29" s="285"/>
      <c r="C29" s="77" t="s">
        <v>912</v>
      </c>
      <c r="D29" s="286">
        <f>SUM(D24:D28)</f>
        <v>0</v>
      </c>
      <c r="E29" s="286">
        <f>SUM(E24:E28)</f>
        <v>0</v>
      </c>
      <c r="F29" s="286">
        <f t="shared" ref="F29:L29" si="4">SUM(F24:F28)</f>
        <v>46978</v>
      </c>
      <c r="G29" s="286">
        <f t="shared" si="4"/>
        <v>-5</v>
      </c>
      <c r="H29" s="286">
        <f t="shared" si="4"/>
        <v>46973</v>
      </c>
      <c r="I29" s="286">
        <f t="shared" si="4"/>
        <v>38792</v>
      </c>
      <c r="J29" s="286">
        <f t="shared" si="4"/>
        <v>0</v>
      </c>
      <c r="K29" s="286">
        <f t="shared" si="4"/>
        <v>0</v>
      </c>
      <c r="L29" s="286">
        <f t="shared" si="4"/>
        <v>0</v>
      </c>
    </row>
    <row r="30" spans="1:12" ht="13.2">
      <c r="A30" s="290">
        <v>4</v>
      </c>
      <c r="B30" s="291"/>
      <c r="C30" s="292" t="s">
        <v>924</v>
      </c>
      <c r="D30" s="1143"/>
      <c r="E30" s="314"/>
      <c r="F30" s="768"/>
      <c r="G30" s="768"/>
      <c r="H30" s="768">
        <f t="shared" si="0"/>
        <v>0</v>
      </c>
      <c r="I30" s="769"/>
      <c r="J30" s="693"/>
      <c r="K30" s="1420"/>
      <c r="L30" s="822"/>
    </row>
    <row r="31" spans="1:12" ht="13.2">
      <c r="A31" s="290"/>
      <c r="B31" s="291">
        <v>1</v>
      </c>
      <c r="C31" s="403" t="s">
        <v>673</v>
      </c>
      <c r="D31" s="1143"/>
      <c r="E31" s="314"/>
      <c r="F31" s="795"/>
      <c r="G31" s="795"/>
      <c r="H31" s="795"/>
      <c r="I31" s="796"/>
      <c r="J31" s="693"/>
      <c r="K31" s="1414"/>
      <c r="L31" s="818"/>
    </row>
    <row r="32" spans="1:12" ht="13.2">
      <c r="A32" s="290"/>
      <c r="B32" s="291">
        <v>2</v>
      </c>
      <c r="C32" s="403" t="s">
        <v>674</v>
      </c>
      <c r="D32" s="1143"/>
      <c r="E32" s="314"/>
      <c r="F32" s="795"/>
      <c r="G32" s="795"/>
      <c r="H32" s="795"/>
      <c r="I32" s="796"/>
      <c r="J32" s="693"/>
      <c r="K32" s="1414"/>
      <c r="L32" s="818"/>
    </row>
    <row r="33" spans="1:12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795"/>
      <c r="G33" s="795"/>
      <c r="H33" s="795"/>
      <c r="I33" s="796"/>
      <c r="J33" s="693"/>
      <c r="K33" s="1414"/>
      <c r="L33" s="818"/>
    </row>
    <row r="34" spans="1:12" ht="13.2">
      <c r="A34" s="267"/>
      <c r="B34" s="268">
        <v>4</v>
      </c>
      <c r="C34" s="59" t="s">
        <v>926</v>
      </c>
      <c r="D34" s="1141"/>
      <c r="E34" s="273"/>
      <c r="F34" s="273"/>
      <c r="G34" s="702"/>
      <c r="H34" s="702">
        <f t="shared" ref="H34:H45" si="5">SUM(F34:G34)</f>
        <v>0</v>
      </c>
      <c r="I34" s="700"/>
      <c r="J34" s="693"/>
      <c r="K34" s="1414"/>
      <c r="L34" s="818"/>
    </row>
    <row r="35" spans="1:12" ht="13.2">
      <c r="A35" s="267"/>
      <c r="B35" s="268">
        <v>5</v>
      </c>
      <c r="C35" s="59" t="s">
        <v>326</v>
      </c>
      <c r="D35" s="1141"/>
      <c r="E35" s="273"/>
      <c r="F35" s="702"/>
      <c r="G35" s="702"/>
      <c r="H35" s="702">
        <f t="shared" si="5"/>
        <v>0</v>
      </c>
      <c r="I35" s="700"/>
      <c r="J35" s="693"/>
      <c r="K35" s="1414"/>
      <c r="L35" s="818"/>
    </row>
    <row r="36" spans="1:12" ht="13.2">
      <c r="A36" s="267"/>
      <c r="B36" s="268">
        <v>6</v>
      </c>
      <c r="C36" s="59" t="s">
        <v>162</v>
      </c>
      <c r="D36" s="1141"/>
      <c r="E36" s="273"/>
      <c r="F36" s="702">
        <v>0</v>
      </c>
      <c r="G36" s="702"/>
      <c r="H36" s="702">
        <f t="shared" si="5"/>
        <v>0</v>
      </c>
      <c r="I36" s="700"/>
      <c r="J36" s="693"/>
      <c r="K36" s="1414"/>
      <c r="L36" s="818"/>
    </row>
    <row r="37" spans="1:12" ht="13.2">
      <c r="A37" s="267"/>
      <c r="B37" s="268">
        <v>7</v>
      </c>
      <c r="C37" s="59" t="s">
        <v>163</v>
      </c>
      <c r="D37" s="1141"/>
      <c r="E37" s="273"/>
      <c r="F37" s="702">
        <v>0</v>
      </c>
      <c r="G37" s="702"/>
      <c r="H37" s="702">
        <f t="shared" si="5"/>
        <v>0</v>
      </c>
      <c r="I37" s="700"/>
      <c r="J37" s="693"/>
      <c r="K37" s="1414"/>
      <c r="L37" s="818"/>
    </row>
    <row r="38" spans="1:12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5"/>
        <v>0</v>
      </c>
      <c r="I38" s="775">
        <f>SUM(I36:I37)</f>
        <v>0</v>
      </c>
      <c r="J38" s="693"/>
      <c r="K38" s="1414"/>
      <c r="L38" s="818"/>
    </row>
    <row r="39" spans="1:12" ht="13.2">
      <c r="A39" s="267"/>
      <c r="B39" s="268">
        <v>8</v>
      </c>
      <c r="C39" s="59" t="s">
        <v>930</v>
      </c>
      <c r="D39" s="1141"/>
      <c r="E39" s="273"/>
      <c r="F39" s="702"/>
      <c r="G39" s="702"/>
      <c r="H39" s="702">
        <f t="shared" si="5"/>
        <v>0</v>
      </c>
      <c r="I39" s="700"/>
      <c r="J39" s="693"/>
      <c r="K39" s="1414"/>
      <c r="L39" s="818"/>
    </row>
    <row r="40" spans="1:12" ht="13.2">
      <c r="A40" s="267"/>
      <c r="B40" s="268"/>
      <c r="C40" s="66" t="s">
        <v>932</v>
      </c>
      <c r="D40" s="1140"/>
      <c r="E40" s="273">
        <f>SUM(E38:E39)</f>
        <v>0</v>
      </c>
      <c r="F40" s="702">
        <f>SUM(F38:F39)</f>
        <v>0</v>
      </c>
      <c r="G40" s="702">
        <f>SUM(G38:G39)</f>
        <v>0</v>
      </c>
      <c r="H40" s="702">
        <f t="shared" si="5"/>
        <v>0</v>
      </c>
      <c r="I40" s="700">
        <f>SUM(I38:I39)</f>
        <v>0</v>
      </c>
      <c r="J40" s="693"/>
      <c r="K40" s="1414"/>
      <c r="L40" s="818"/>
    </row>
    <row r="41" spans="1:12" ht="13.2">
      <c r="A41" s="267"/>
      <c r="B41" s="268">
        <v>9</v>
      </c>
      <c r="C41" s="59" t="s">
        <v>934</v>
      </c>
      <c r="D41" s="1141"/>
      <c r="E41" s="273"/>
      <c r="F41" s="702"/>
      <c r="G41" s="702"/>
      <c r="H41" s="702">
        <f t="shared" si="5"/>
        <v>0</v>
      </c>
      <c r="I41" s="700"/>
      <c r="J41" s="693"/>
      <c r="K41" s="1414"/>
      <c r="L41" s="818"/>
    </row>
    <row r="42" spans="1:12" ht="13.2">
      <c r="A42" s="267"/>
      <c r="B42" s="268"/>
      <c r="C42" s="315" t="s">
        <v>165</v>
      </c>
      <c r="D42" s="1144"/>
      <c r="E42" s="316">
        <f>E34+E35+E40+E41</f>
        <v>0</v>
      </c>
      <c r="F42" s="714">
        <f>F34+F35+F40+F41</f>
        <v>0</v>
      </c>
      <c r="G42" s="714">
        <f>G34+G35+G40+G41</f>
        <v>0</v>
      </c>
      <c r="H42" s="714">
        <f t="shared" si="5"/>
        <v>0</v>
      </c>
      <c r="I42" s="775">
        <f>I34+I35+I40+I41</f>
        <v>0</v>
      </c>
      <c r="J42" s="693"/>
      <c r="K42" s="1414"/>
      <c r="L42" s="818"/>
    </row>
    <row r="43" spans="1:12" ht="13.2">
      <c r="A43" s="267"/>
      <c r="B43" s="268">
        <v>10</v>
      </c>
      <c r="C43" s="59" t="s">
        <v>938</v>
      </c>
      <c r="D43" s="1141"/>
      <c r="E43" s="273"/>
      <c r="F43" s="702"/>
      <c r="G43" s="702"/>
      <c r="H43" s="702">
        <f t="shared" si="5"/>
        <v>0</v>
      </c>
      <c r="I43" s="700"/>
      <c r="J43" s="693"/>
      <c r="K43" s="1414"/>
      <c r="L43" s="818"/>
    </row>
    <row r="44" spans="1:12" ht="13.2">
      <c r="A44" s="267"/>
      <c r="B44" s="268">
        <v>11</v>
      </c>
      <c r="C44" s="59" t="s">
        <v>940</v>
      </c>
      <c r="D44" s="59"/>
      <c r="E44" s="608"/>
      <c r="F44" s="608"/>
      <c r="G44" s="702"/>
      <c r="H44" s="702">
        <f t="shared" si="5"/>
        <v>0</v>
      </c>
      <c r="I44" s="700"/>
      <c r="J44" s="693"/>
      <c r="K44" s="1414"/>
      <c r="L44" s="818"/>
    </row>
    <row r="45" spans="1:12" ht="13.2">
      <c r="A45" s="267"/>
      <c r="B45" s="268">
        <v>12</v>
      </c>
      <c r="C45" s="59" t="s">
        <v>943</v>
      </c>
      <c r="D45" s="59"/>
      <c r="E45" s="608"/>
      <c r="F45" s="702"/>
      <c r="G45" s="702"/>
      <c r="H45" s="702">
        <f t="shared" si="5"/>
        <v>0</v>
      </c>
      <c r="I45" s="700"/>
      <c r="J45" s="693"/>
      <c r="K45" s="1414"/>
      <c r="L45" s="818"/>
    </row>
    <row r="46" spans="1:12" ht="13.8" thickBot="1">
      <c r="A46" s="278"/>
      <c r="B46" s="279"/>
      <c r="C46" s="319" t="s">
        <v>945</v>
      </c>
      <c r="D46" s="1145"/>
      <c r="E46" s="320">
        <f>SUM(E44:E45)</f>
        <v>0</v>
      </c>
      <c r="F46" s="320">
        <f t="shared" ref="F46:L46" si="6">SUM(F44:F45)</f>
        <v>0</v>
      </c>
      <c r="G46" s="320">
        <f t="shared" si="6"/>
        <v>0</v>
      </c>
      <c r="H46" s="320">
        <f t="shared" si="6"/>
        <v>0</v>
      </c>
      <c r="I46" s="320">
        <f t="shared" si="6"/>
        <v>0</v>
      </c>
      <c r="J46" s="320">
        <f t="shared" si="6"/>
        <v>0</v>
      </c>
      <c r="K46" s="320">
        <f t="shared" si="6"/>
        <v>0</v>
      </c>
      <c r="L46" s="320">
        <f t="shared" si="6"/>
        <v>0</v>
      </c>
    </row>
    <row r="47" spans="1:12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0</v>
      </c>
      <c r="F47" s="286">
        <f t="shared" ref="F47:L47" si="7">F33+F42+F43+F46</f>
        <v>0</v>
      </c>
      <c r="G47" s="286">
        <f t="shared" si="7"/>
        <v>0</v>
      </c>
      <c r="H47" s="286">
        <f t="shared" si="7"/>
        <v>0</v>
      </c>
      <c r="I47" s="286">
        <f t="shared" si="7"/>
        <v>0</v>
      </c>
      <c r="J47" s="286">
        <f t="shared" si="7"/>
        <v>0</v>
      </c>
      <c r="K47" s="286">
        <f t="shared" si="7"/>
        <v>0</v>
      </c>
      <c r="L47" s="286">
        <f t="shared" si="7"/>
        <v>0</v>
      </c>
    </row>
    <row r="48" spans="1:12" ht="13.2">
      <c r="A48" s="290"/>
      <c r="B48" s="291"/>
      <c r="C48" s="403"/>
      <c r="D48" s="1146"/>
      <c r="E48" s="314"/>
      <c r="F48" s="768"/>
      <c r="G48" s="768"/>
      <c r="H48" s="768"/>
      <c r="I48" s="769"/>
      <c r="J48" s="693"/>
      <c r="K48" s="1422"/>
      <c r="L48" s="816"/>
    </row>
    <row r="49" spans="1:12" ht="16.2" thickBot="1">
      <c r="A49" s="719"/>
      <c r="B49" s="720"/>
      <c r="C49" s="721" t="s">
        <v>327</v>
      </c>
      <c r="D49" s="749">
        <f>D16+D22+D29+D47</f>
        <v>0</v>
      </c>
      <c r="E49" s="749">
        <f>E16+E22+E29+E47</f>
        <v>0</v>
      </c>
      <c r="F49" s="749">
        <f t="shared" ref="F49:L49" si="8">F16+F22+F29+F47</f>
        <v>46978</v>
      </c>
      <c r="G49" s="749">
        <f t="shared" si="8"/>
        <v>0</v>
      </c>
      <c r="H49" s="749">
        <f t="shared" si="8"/>
        <v>46978</v>
      </c>
      <c r="I49" s="749">
        <f t="shared" si="8"/>
        <v>38797</v>
      </c>
      <c r="J49" s="749">
        <f t="shared" si="8"/>
        <v>0</v>
      </c>
      <c r="K49" s="749">
        <f t="shared" si="8"/>
        <v>0</v>
      </c>
      <c r="L49" s="749">
        <f t="shared" si="8"/>
        <v>0</v>
      </c>
    </row>
    <row r="50" spans="1:12" ht="16.2" thickBot="1">
      <c r="A50" s="723"/>
      <c r="B50" s="724"/>
      <c r="C50" s="725" t="s">
        <v>169</v>
      </c>
      <c r="D50" s="1044"/>
      <c r="E50" s="726"/>
      <c r="F50" s="727"/>
      <c r="G50" s="727"/>
      <c r="H50" s="727"/>
      <c r="I50" s="783"/>
      <c r="J50" s="693"/>
      <c r="K50" s="1252"/>
      <c r="L50" s="824"/>
    </row>
    <row r="51" spans="1:12" ht="13.8" thickBot="1">
      <c r="A51" s="730">
        <v>5</v>
      </c>
      <c r="B51" s="731"/>
      <c r="C51" s="445" t="s">
        <v>328</v>
      </c>
      <c r="D51" s="446">
        <f>SUM(D52:D54)</f>
        <v>0</v>
      </c>
      <c r="E51" s="446">
        <f>SUM(E52:E54)</f>
        <v>0</v>
      </c>
      <c r="F51" s="446">
        <f t="shared" ref="F51:L51" si="9">SUM(F52:F54)</f>
        <v>46340</v>
      </c>
      <c r="G51" s="446">
        <f t="shared" si="9"/>
        <v>0</v>
      </c>
      <c r="H51" s="446">
        <f t="shared" si="9"/>
        <v>46340</v>
      </c>
      <c r="I51" s="446">
        <f t="shared" si="9"/>
        <v>21023</v>
      </c>
      <c r="J51" s="446">
        <f t="shared" si="9"/>
        <v>0</v>
      </c>
      <c r="K51" s="446">
        <f t="shared" si="9"/>
        <v>0</v>
      </c>
      <c r="L51" s="446">
        <f t="shared" si="9"/>
        <v>0</v>
      </c>
    </row>
    <row r="52" spans="1:12" ht="13.2">
      <c r="A52" s="732"/>
      <c r="B52" s="733">
        <v>1</v>
      </c>
      <c r="C52" s="734" t="s">
        <v>89</v>
      </c>
      <c r="D52" s="1147"/>
      <c r="E52" s="788"/>
      <c r="F52" s="788">
        <v>30211</v>
      </c>
      <c r="G52" s="768"/>
      <c r="H52" s="768">
        <f t="shared" ref="H52:H64" si="10">SUM(F52:G52)</f>
        <v>30211</v>
      </c>
      <c r="I52" s="768">
        <v>11973</v>
      </c>
      <c r="J52" s="693"/>
      <c r="K52" s="768"/>
      <c r="L52" s="816"/>
    </row>
    <row r="53" spans="1:12" ht="13.2">
      <c r="A53" s="735"/>
      <c r="B53" s="736">
        <v>2</v>
      </c>
      <c r="C53" s="687" t="s">
        <v>31</v>
      </c>
      <c r="D53" s="1147"/>
      <c r="E53" s="788"/>
      <c r="F53" s="788">
        <v>3596</v>
      </c>
      <c r="G53" s="702"/>
      <c r="H53" s="702">
        <f t="shared" si="10"/>
        <v>3596</v>
      </c>
      <c r="I53" s="702">
        <v>1584</v>
      </c>
      <c r="J53" s="693"/>
      <c r="K53" s="702"/>
      <c r="L53" s="818"/>
    </row>
    <row r="54" spans="1:12" ht="13.8" thickBot="1">
      <c r="A54" s="735"/>
      <c r="B54" s="736">
        <v>3</v>
      </c>
      <c r="C54" s="687" t="s">
        <v>91</v>
      </c>
      <c r="D54" s="1147"/>
      <c r="E54" s="788"/>
      <c r="F54" s="788">
        <v>12533</v>
      </c>
      <c r="G54" s="702"/>
      <c r="H54" s="702">
        <f t="shared" si="10"/>
        <v>12533</v>
      </c>
      <c r="I54" s="702">
        <v>7466</v>
      </c>
      <c r="J54" s="693"/>
      <c r="K54" s="702"/>
      <c r="L54" s="814"/>
    </row>
    <row r="55" spans="1:12" ht="13.2">
      <c r="A55" s="791">
        <v>6</v>
      </c>
      <c r="B55" s="810"/>
      <c r="C55" s="811" t="s">
        <v>329</v>
      </c>
      <c r="D55" s="794">
        <f>SUM(D56:D60)</f>
        <v>0</v>
      </c>
      <c r="E55" s="794">
        <f>SUM(E56:E60)</f>
        <v>0</v>
      </c>
      <c r="F55" s="794">
        <f t="shared" ref="F55:L55" si="11">SUM(F56:F60)</f>
        <v>0</v>
      </c>
      <c r="G55" s="794">
        <f t="shared" si="11"/>
        <v>0</v>
      </c>
      <c r="H55" s="794">
        <f t="shared" si="11"/>
        <v>0</v>
      </c>
      <c r="I55" s="794">
        <f t="shared" si="11"/>
        <v>0</v>
      </c>
      <c r="J55" s="794">
        <f t="shared" si="11"/>
        <v>0</v>
      </c>
      <c r="K55" s="794">
        <f t="shared" si="11"/>
        <v>0</v>
      </c>
      <c r="L55" s="794">
        <f t="shared" si="11"/>
        <v>0</v>
      </c>
    </row>
    <row r="56" spans="1:12" ht="13.2">
      <c r="A56" s="735"/>
      <c r="B56" s="736">
        <v>1</v>
      </c>
      <c r="C56" s="687" t="s">
        <v>889</v>
      </c>
      <c r="D56" s="1147"/>
      <c r="E56" s="788"/>
      <c r="F56" s="702"/>
      <c r="G56" s="795"/>
      <c r="H56" s="795">
        <f t="shared" si="10"/>
        <v>0</v>
      </c>
      <c r="I56" s="775"/>
      <c r="J56" s="693"/>
      <c r="K56" s="1414"/>
      <c r="L56" s="818"/>
    </row>
    <row r="57" spans="1:12" ht="13.2">
      <c r="A57" s="732"/>
      <c r="B57" s="733">
        <v>2</v>
      </c>
      <c r="C57" s="734" t="s">
        <v>890</v>
      </c>
      <c r="D57" s="1147"/>
      <c r="E57" s="788"/>
      <c r="F57" s="702"/>
      <c r="G57" s="795"/>
      <c r="H57" s="795">
        <f t="shared" si="10"/>
        <v>0</v>
      </c>
      <c r="I57" s="796"/>
      <c r="J57" s="693"/>
      <c r="K57" s="1414"/>
      <c r="L57" s="818"/>
    </row>
    <row r="58" spans="1:12" ht="13.2">
      <c r="A58" s="732"/>
      <c r="B58" s="733">
        <v>3</v>
      </c>
      <c r="C58" s="1511" t="s">
        <v>336</v>
      </c>
      <c r="D58" s="362"/>
      <c r="E58" s="788"/>
      <c r="F58" s="702"/>
      <c r="G58" s="795"/>
      <c r="H58" s="795">
        <f t="shared" si="10"/>
        <v>0</v>
      </c>
      <c r="I58" s="796"/>
      <c r="J58" s="1152"/>
      <c r="K58" s="1414"/>
      <c r="L58" s="818"/>
    </row>
    <row r="59" spans="1:12" ht="13.2">
      <c r="A59" s="742"/>
      <c r="B59" s="743">
        <v>4</v>
      </c>
      <c r="C59" s="496" t="s">
        <v>888</v>
      </c>
      <c r="D59" s="1149"/>
      <c r="E59" s="788"/>
      <c r="F59" s="795"/>
      <c r="G59" s="702"/>
      <c r="H59" s="702"/>
      <c r="I59" s="700"/>
      <c r="J59" s="693"/>
      <c r="K59" s="1252"/>
      <c r="L59" s="824"/>
    </row>
    <row r="60" spans="1:12" ht="13.8" thickBot="1">
      <c r="A60" s="745"/>
      <c r="B60" s="746">
        <v>5</v>
      </c>
      <c r="C60" s="747" t="s">
        <v>885</v>
      </c>
      <c r="D60" s="1148"/>
      <c r="E60" s="788"/>
      <c r="F60" s="788"/>
      <c r="G60" s="788"/>
      <c r="H60" s="788"/>
      <c r="I60" s="788"/>
      <c r="K60" s="1415"/>
      <c r="L60" s="814"/>
    </row>
    <row r="61" spans="1:12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0</v>
      </c>
      <c r="F61" s="446">
        <f t="shared" ref="F61:L61" si="12">SUM(F62:F64)</f>
        <v>638</v>
      </c>
      <c r="G61" s="446">
        <f t="shared" si="12"/>
        <v>0</v>
      </c>
      <c r="H61" s="446">
        <f t="shared" si="12"/>
        <v>638</v>
      </c>
      <c r="I61" s="446">
        <f t="shared" si="12"/>
        <v>2031</v>
      </c>
      <c r="J61" s="446">
        <f t="shared" si="12"/>
        <v>0</v>
      </c>
      <c r="K61" s="446">
        <f t="shared" si="12"/>
        <v>0</v>
      </c>
      <c r="L61" s="446">
        <f t="shared" si="12"/>
        <v>0</v>
      </c>
    </row>
    <row r="62" spans="1:12" ht="13.2">
      <c r="A62" s="732"/>
      <c r="B62" s="733">
        <v>1</v>
      </c>
      <c r="C62" s="734" t="s">
        <v>176</v>
      </c>
      <c r="D62" s="1147"/>
      <c r="E62" s="788"/>
      <c r="F62" s="788">
        <v>638</v>
      </c>
      <c r="G62" s="768"/>
      <c r="H62" s="768">
        <f t="shared" si="10"/>
        <v>638</v>
      </c>
      <c r="I62" s="768">
        <v>2031</v>
      </c>
      <c r="K62" s="768"/>
      <c r="L62" s="822"/>
    </row>
    <row r="63" spans="1:12" ht="13.2">
      <c r="A63" s="742"/>
      <c r="B63" s="743">
        <v>2</v>
      </c>
      <c r="C63" s="496" t="s">
        <v>217</v>
      </c>
      <c r="D63" s="1148"/>
      <c r="E63" s="1210"/>
      <c r="F63" s="702"/>
      <c r="G63" s="702"/>
      <c r="H63" s="702"/>
      <c r="I63" s="702"/>
      <c r="K63" s="1509"/>
      <c r="L63" s="824"/>
    </row>
    <row r="64" spans="1:12" ht="13.8" thickBot="1">
      <c r="A64" s="1217"/>
      <c r="B64" s="1218">
        <v>3</v>
      </c>
      <c r="C64" s="1219" t="s">
        <v>177</v>
      </c>
      <c r="D64" s="1220"/>
      <c r="E64" s="1221"/>
      <c r="F64" s="1691"/>
      <c r="G64" s="1692"/>
      <c r="H64" s="1692">
        <f t="shared" si="10"/>
        <v>0</v>
      </c>
      <c r="I64" s="1519"/>
      <c r="K64" s="1415"/>
      <c r="L64" s="814"/>
    </row>
    <row r="65" spans="1:12" ht="13.8" thickBot="1">
      <c r="A65" s="1224">
        <v>8</v>
      </c>
      <c r="B65" s="1225"/>
      <c r="C65" s="486" t="s">
        <v>679</v>
      </c>
      <c r="D65" s="1227"/>
      <c r="E65" s="1228">
        <f>SUM(E66:E67)</f>
        <v>0</v>
      </c>
      <c r="F65" s="1228">
        <f t="shared" ref="F65:L65" si="13">SUM(F66:F67)</f>
        <v>0</v>
      </c>
      <c r="G65" s="1228">
        <f t="shared" si="13"/>
        <v>0</v>
      </c>
      <c r="H65" s="1228">
        <f t="shared" si="13"/>
        <v>0</v>
      </c>
      <c r="I65" s="1228">
        <f t="shared" si="13"/>
        <v>0</v>
      </c>
      <c r="J65" s="1228">
        <f t="shared" si="13"/>
        <v>0</v>
      </c>
      <c r="K65" s="1228">
        <f t="shared" si="13"/>
        <v>0</v>
      </c>
      <c r="L65" s="1228">
        <f t="shared" si="13"/>
        <v>0</v>
      </c>
    </row>
    <row r="66" spans="1:12" ht="13.2">
      <c r="A66" s="742"/>
      <c r="B66" s="743">
        <v>1</v>
      </c>
      <c r="C66" s="496" t="s">
        <v>680</v>
      </c>
      <c r="D66" s="1239"/>
      <c r="E66" s="1240"/>
      <c r="F66" s="771"/>
      <c r="G66" s="1211"/>
      <c r="H66" s="1211"/>
      <c r="I66" s="1212"/>
      <c r="K66" s="1424"/>
      <c r="L66" s="822"/>
    </row>
    <row r="67" spans="1:12" ht="13.2">
      <c r="A67" s="745"/>
      <c r="B67" s="746">
        <v>2</v>
      </c>
      <c r="C67" s="1216" t="s">
        <v>681</v>
      </c>
      <c r="D67" s="1148"/>
      <c r="E67" s="1210"/>
      <c r="F67" s="771"/>
      <c r="G67" s="1211"/>
      <c r="H67" s="1211"/>
      <c r="I67" s="1212"/>
      <c r="K67" s="1416"/>
      <c r="L67" s="818"/>
    </row>
    <row r="68" spans="1:12" ht="16.2" thickBot="1">
      <c r="A68" s="719"/>
      <c r="B68" s="720"/>
      <c r="C68" s="721" t="s">
        <v>338</v>
      </c>
      <c r="D68" s="749">
        <f>D51+D55+D61</f>
        <v>0</v>
      </c>
      <c r="E68" s="749">
        <f>E51+E55+E61+E65</f>
        <v>0</v>
      </c>
      <c r="F68" s="749">
        <f t="shared" ref="F68:L68" si="14">F51+F55+F61+F65</f>
        <v>46978</v>
      </c>
      <c r="G68" s="749">
        <f t="shared" si="14"/>
        <v>0</v>
      </c>
      <c r="H68" s="749">
        <f t="shared" si="14"/>
        <v>46978</v>
      </c>
      <c r="I68" s="749">
        <f t="shared" si="14"/>
        <v>23054</v>
      </c>
      <c r="J68" s="749">
        <f t="shared" si="14"/>
        <v>0</v>
      </c>
      <c r="K68" s="749">
        <f t="shared" si="14"/>
        <v>0</v>
      </c>
      <c r="L68" s="749">
        <f t="shared" si="14"/>
        <v>0</v>
      </c>
    </row>
    <row r="69" spans="1:12">
      <c r="G69" s="748">
        <f>G49-G68</f>
        <v>0</v>
      </c>
    </row>
    <row r="70" spans="1:12" ht="16.2" hidden="1" thickBot="1">
      <c r="A70" s="369" t="s">
        <v>339</v>
      </c>
      <c r="B70" s="370"/>
      <c r="C70" s="371"/>
      <c r="D70" s="623"/>
      <c r="E70" s="819"/>
    </row>
    <row r="71" spans="1:12">
      <c r="E71" s="748">
        <f>E49-E68</f>
        <v>0</v>
      </c>
    </row>
  </sheetData>
  <printOptions horizontalCentered="1"/>
  <pageMargins left="0.59055118110236227" right="0.59055118110236227" top="0.78740157480314965" bottom="0.78740157480314965" header="0" footer="0"/>
  <pageSetup paperSize="9" scale="70" firstPageNumber="30" orientation="portrait" useFirstPageNumber="1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33"/>
  <sheetViews>
    <sheetView topLeftCell="H1" workbookViewId="0">
      <selection activeCell="H12" sqref="A12:IV12"/>
    </sheetView>
  </sheetViews>
  <sheetFormatPr defaultColWidth="9.109375" defaultRowHeight="13.2"/>
  <cols>
    <col min="1" max="1" width="37" style="827" customWidth="1"/>
    <col min="2" max="2" width="15.6640625" style="827" customWidth="1"/>
    <col min="3" max="3" width="12.33203125" style="827" customWidth="1"/>
    <col min="4" max="4" width="12.44140625" style="827" customWidth="1"/>
    <col min="5" max="5" width="15.6640625" style="827" customWidth="1"/>
    <col min="6" max="6" width="13.33203125" style="827" customWidth="1"/>
    <col min="7" max="7" width="13.5546875" style="827" customWidth="1"/>
    <col min="8" max="8" width="15.44140625" style="827" customWidth="1"/>
    <col min="9" max="9" width="9.109375" style="827"/>
    <col min="10" max="10" width="9" style="827" bestFit="1" customWidth="1"/>
    <col min="11" max="11" width="20" style="827" customWidth="1"/>
    <col min="12" max="12" width="9.6640625" style="827" customWidth="1"/>
    <col min="13" max="13" width="9.33203125" style="827" customWidth="1"/>
    <col min="14" max="14" width="14.6640625" style="827" customWidth="1"/>
    <col min="15" max="15" width="10.5546875" style="827" customWidth="1"/>
    <col min="16" max="16" width="10.6640625" style="827" customWidth="1"/>
    <col min="17" max="17" width="22.109375" style="827" customWidth="1"/>
    <col min="18" max="18" width="15.5546875" style="827" customWidth="1"/>
    <col min="19" max="19" width="13.44140625" style="827" customWidth="1"/>
    <col min="20" max="20" width="15.109375" style="827" customWidth="1"/>
    <col min="21" max="21" width="15" style="827" customWidth="1"/>
    <col min="22" max="22" width="14" style="827" customWidth="1"/>
    <col min="23" max="16384" width="9.109375" style="827"/>
  </cols>
  <sheetData>
    <row r="4" spans="1:25">
      <c r="A4" s="1"/>
    </row>
    <row r="5" spans="1:25" ht="39" customHeight="1">
      <c r="A5" s="2006" t="s">
        <v>467</v>
      </c>
      <c r="B5" s="2006"/>
      <c r="C5" s="2006"/>
      <c r="D5" s="2006"/>
      <c r="E5" s="2006"/>
      <c r="F5" s="2006"/>
      <c r="G5" s="2006"/>
      <c r="H5" s="2006"/>
      <c r="I5" s="2006"/>
      <c r="J5" s="2006"/>
      <c r="K5" s="2006"/>
      <c r="L5" s="2006"/>
      <c r="M5" s="2006"/>
      <c r="N5" s="2006"/>
      <c r="O5" s="2006"/>
      <c r="P5" s="2006"/>
      <c r="Q5" s="2006"/>
      <c r="R5" s="2006"/>
      <c r="S5" s="2006"/>
      <c r="T5" s="2006"/>
      <c r="U5" s="829"/>
      <c r="V5" s="829"/>
    </row>
    <row r="6" spans="1:25" ht="21.6" thickBot="1">
      <c r="A6" s="1" t="s">
        <v>392</v>
      </c>
      <c r="B6" s="828"/>
      <c r="C6" s="828"/>
      <c r="D6" s="828"/>
      <c r="E6" s="830"/>
      <c r="F6" s="830"/>
      <c r="G6" s="830"/>
      <c r="H6" s="830"/>
      <c r="I6" s="830"/>
      <c r="J6" s="830"/>
      <c r="K6" s="831"/>
      <c r="L6" s="830"/>
      <c r="M6" s="830"/>
      <c r="N6" s="830"/>
      <c r="O6" s="830"/>
      <c r="P6" s="830"/>
      <c r="Q6" s="1205"/>
      <c r="R6" s="830"/>
      <c r="S6" s="830"/>
      <c r="T6" s="830"/>
      <c r="U6" s="830" t="s">
        <v>653</v>
      </c>
      <c r="V6" s="830"/>
    </row>
    <row r="7" spans="1:25" ht="58.5" customHeight="1">
      <c r="A7" s="832"/>
      <c r="B7" s="833" t="s">
        <v>393</v>
      </c>
      <c r="C7" s="834"/>
      <c r="D7" s="834"/>
      <c r="E7" s="833"/>
      <c r="F7" s="834"/>
      <c r="G7" s="834"/>
      <c r="H7" s="833" t="s">
        <v>402</v>
      </c>
      <c r="I7" s="834"/>
      <c r="J7" s="834"/>
      <c r="K7" s="833"/>
      <c r="L7" s="834"/>
      <c r="M7" s="834"/>
      <c r="N7" s="1118" t="s">
        <v>403</v>
      </c>
      <c r="O7" s="1099"/>
      <c r="P7" s="1100"/>
      <c r="Q7" s="1107" t="s">
        <v>908</v>
      </c>
      <c r="R7" s="1108"/>
      <c r="S7" s="1109"/>
      <c r="T7" s="835"/>
      <c r="U7" s="836"/>
      <c r="V7" s="837"/>
    </row>
    <row r="8" spans="1:25" ht="81" customHeight="1">
      <c r="A8" s="838" t="s">
        <v>741</v>
      </c>
      <c r="B8" s="1112" t="s">
        <v>405</v>
      </c>
      <c r="C8" s="1113"/>
      <c r="D8" s="839"/>
      <c r="E8" s="1929" t="s">
        <v>891</v>
      </c>
      <c r="F8" s="1111"/>
      <c r="G8" s="839"/>
      <c r="H8" s="840" t="s">
        <v>406</v>
      </c>
      <c r="I8" s="839"/>
      <c r="J8" s="839"/>
      <c r="K8" s="1929" t="s">
        <v>892</v>
      </c>
      <c r="L8" s="1111"/>
      <c r="M8" s="1114"/>
      <c r="N8" s="840"/>
      <c r="O8" s="839"/>
      <c r="P8" s="839"/>
      <c r="Q8" s="1115" t="s">
        <v>407</v>
      </c>
      <c r="R8" s="1116"/>
      <c r="S8" s="1117"/>
      <c r="T8" s="841" t="s">
        <v>408</v>
      </c>
      <c r="U8" s="842"/>
      <c r="V8" s="843"/>
    </row>
    <row r="9" spans="1:25" ht="20.399999999999999">
      <c r="A9" s="844"/>
      <c r="B9" s="845" t="s">
        <v>409</v>
      </c>
      <c r="C9" s="845" t="s">
        <v>411</v>
      </c>
      <c r="D9" s="845" t="s">
        <v>412</v>
      </c>
      <c r="E9" s="845" t="s">
        <v>409</v>
      </c>
      <c r="F9" s="845" t="s">
        <v>411</v>
      </c>
      <c r="G9" s="845" t="s">
        <v>412</v>
      </c>
      <c r="H9" s="845" t="s">
        <v>409</v>
      </c>
      <c r="I9" s="845" t="s">
        <v>411</v>
      </c>
      <c r="J9" s="845" t="s">
        <v>412</v>
      </c>
      <c r="K9" s="845" t="s">
        <v>409</v>
      </c>
      <c r="L9" s="845" t="s">
        <v>411</v>
      </c>
      <c r="M9" s="845" t="s">
        <v>412</v>
      </c>
      <c r="N9" s="845" t="s">
        <v>409</v>
      </c>
      <c r="O9" s="845" t="s">
        <v>411</v>
      </c>
      <c r="P9" s="845" t="s">
        <v>412</v>
      </c>
      <c r="Q9" s="845" t="s">
        <v>409</v>
      </c>
      <c r="R9" s="845" t="s">
        <v>411</v>
      </c>
      <c r="S9" s="845" t="s">
        <v>412</v>
      </c>
      <c r="T9" s="846" t="s">
        <v>409</v>
      </c>
      <c r="U9" s="847" t="s">
        <v>411</v>
      </c>
      <c r="V9" s="848" t="s">
        <v>412</v>
      </c>
    </row>
    <row r="10" spans="1:25" ht="20.399999999999999">
      <c r="A10" s="844" t="s">
        <v>342</v>
      </c>
      <c r="B10" s="849">
        <f>INTBEV!B5</f>
        <v>1063</v>
      </c>
      <c r="C10" s="849">
        <f>INTBEV!C5</f>
        <v>1063</v>
      </c>
      <c r="D10" s="849">
        <f>INTBEV!D5</f>
        <v>972</v>
      </c>
      <c r="E10" s="849">
        <f>INTBEV!E5</f>
        <v>0</v>
      </c>
      <c r="F10" s="849">
        <f>INTBEV!F5</f>
        <v>1167</v>
      </c>
      <c r="G10" s="849">
        <f>INTBEV!G5</f>
        <v>1167</v>
      </c>
      <c r="H10" s="849">
        <f>INTBEV!H5</f>
        <v>0</v>
      </c>
      <c r="I10" s="849">
        <f>INTBEV!I5</f>
        <v>0</v>
      </c>
      <c r="J10" s="849">
        <f>INTBEV!J5</f>
        <v>0</v>
      </c>
      <c r="K10" s="849">
        <f>INTBEV!K5</f>
        <v>0</v>
      </c>
      <c r="L10" s="849">
        <f>INTBEV!L5</f>
        <v>0</v>
      </c>
      <c r="M10" s="849">
        <f>INTBEV!M5</f>
        <v>0</v>
      </c>
      <c r="N10" s="849">
        <f>INTBEV!N5</f>
        <v>0</v>
      </c>
      <c r="O10" s="849">
        <f>INTBEV!O5</f>
        <v>91</v>
      </c>
      <c r="P10" s="849">
        <f>INTBEV!P5</f>
        <v>91</v>
      </c>
      <c r="Q10" s="849">
        <f>INTBEV!Q5</f>
        <v>52657</v>
      </c>
      <c r="R10" s="849">
        <f>INTBEV!R5</f>
        <v>64954</v>
      </c>
      <c r="S10" s="849">
        <f>INTBEV!S5</f>
        <v>64108</v>
      </c>
      <c r="T10" s="850">
        <f>INTBEV!T5</f>
        <v>53720</v>
      </c>
      <c r="U10" s="851">
        <f>INTBEV!U5</f>
        <v>67275</v>
      </c>
      <c r="V10" s="848">
        <f>INTBEV!V5</f>
        <v>66338</v>
      </c>
    </row>
    <row r="11" spans="1:25" ht="20.399999999999999">
      <c r="A11" s="844" t="s">
        <v>413</v>
      </c>
      <c r="B11" s="849">
        <f>INTBEV!B6</f>
        <v>0</v>
      </c>
      <c r="C11" s="849">
        <f>INTBEV!C6</f>
        <v>88</v>
      </c>
      <c r="D11" s="849">
        <f>INTBEV!D6</f>
        <v>87</v>
      </c>
      <c r="E11" s="849">
        <f>INTBEV!E6</f>
        <v>0</v>
      </c>
      <c r="F11" s="849">
        <f>INTBEV!F6</f>
        <v>1939</v>
      </c>
      <c r="G11" s="849">
        <f>INTBEV!G6</f>
        <v>1939</v>
      </c>
      <c r="H11" s="849">
        <v>0</v>
      </c>
      <c r="I11" s="849">
        <f>INTBEV!I6</f>
        <v>21</v>
      </c>
      <c r="J11" s="849">
        <f>INTBEV!J6</f>
        <v>21</v>
      </c>
      <c r="K11" s="849">
        <v>0</v>
      </c>
      <c r="L11" s="849">
        <f>INTBEV!L6</f>
        <v>150</v>
      </c>
      <c r="M11" s="849">
        <f>INTBEV!M6</f>
        <v>150</v>
      </c>
      <c r="N11" s="849">
        <v>0</v>
      </c>
      <c r="O11" s="849">
        <f>INTBEV!O6</f>
        <v>534</v>
      </c>
      <c r="P11" s="849">
        <f>INTBEV!P6</f>
        <v>534</v>
      </c>
      <c r="Q11" s="849">
        <f>INTBEV!Q6</f>
        <v>330108</v>
      </c>
      <c r="R11" s="849">
        <f>INTBEV!R6</f>
        <v>333062</v>
      </c>
      <c r="S11" s="849">
        <f>INTBEV!S6</f>
        <v>324680</v>
      </c>
      <c r="T11" s="850">
        <f>INTBEV!T6</f>
        <v>330108</v>
      </c>
      <c r="U11" s="851">
        <f>INTBEV!U6</f>
        <v>335794</v>
      </c>
      <c r="V11" s="848">
        <f>INTBEV!V6</f>
        <v>327411</v>
      </c>
    </row>
    <row r="12" spans="1:25" ht="21">
      <c r="A12" s="852" t="s">
        <v>414</v>
      </c>
      <c r="B12" s="853">
        <f>INTBEV!B7</f>
        <v>28239</v>
      </c>
      <c r="C12" s="853">
        <f>INTBEV!C7</f>
        <v>35611</v>
      </c>
      <c r="D12" s="853">
        <f>INTBEV!D7</f>
        <v>36389</v>
      </c>
      <c r="E12" s="853">
        <f>INTBEV!E7</f>
        <v>0</v>
      </c>
      <c r="F12" s="853">
        <f>INTBEV!F7</f>
        <v>11965</v>
      </c>
      <c r="G12" s="853">
        <f>INTBEV!G7</f>
        <v>12440</v>
      </c>
      <c r="H12" s="853">
        <f>INTBEV!H7</f>
        <v>0</v>
      </c>
      <c r="I12" s="853">
        <f>INTBEV!I7</f>
        <v>0</v>
      </c>
      <c r="J12" s="853">
        <f>INTBEV!J7</f>
        <v>0</v>
      </c>
      <c r="K12" s="853">
        <f>INTBEV!K7</f>
        <v>0</v>
      </c>
      <c r="L12" s="853">
        <f>INTBEV!L7</f>
        <v>704</v>
      </c>
      <c r="M12" s="853">
        <f>INTBEV!M7</f>
        <v>0</v>
      </c>
      <c r="N12" s="853">
        <f>INTBEV!N7</f>
        <v>1385</v>
      </c>
      <c r="O12" s="853">
        <f>INTBEV!O7</f>
        <v>1763</v>
      </c>
      <c r="P12" s="853">
        <f>INTBEV!P7</f>
        <v>1763</v>
      </c>
      <c r="Q12" s="849">
        <f>INTBEV!Q7</f>
        <v>29361</v>
      </c>
      <c r="R12" s="853">
        <f>INTBEV!R7</f>
        <v>11066</v>
      </c>
      <c r="S12" s="853">
        <f>INTBEV!S7</f>
        <v>11003</v>
      </c>
      <c r="T12" s="850">
        <f>INTBEV!T7</f>
        <v>58985</v>
      </c>
      <c r="U12" s="854">
        <f>INTBEV!U7</f>
        <v>61109</v>
      </c>
      <c r="V12" s="848">
        <f>INTBEV!V7</f>
        <v>61595</v>
      </c>
    </row>
    <row r="13" spans="1:25" ht="20.399999999999999">
      <c r="A13" s="844" t="s">
        <v>415</v>
      </c>
      <c r="B13" s="849">
        <f>INTBEV!B8</f>
        <v>1333</v>
      </c>
      <c r="C13" s="849">
        <f>INTBEV!C8</f>
        <v>3016</v>
      </c>
      <c r="D13" s="849">
        <f>INTBEV!D8</f>
        <v>3018</v>
      </c>
      <c r="E13" s="849">
        <f>INTBEV!E8</f>
        <v>0</v>
      </c>
      <c r="F13" s="849">
        <f>INTBEV!F8</f>
        <v>1167</v>
      </c>
      <c r="G13" s="849">
        <f>INTBEV!G8</f>
        <v>1167</v>
      </c>
      <c r="H13" s="849">
        <f>INTBEV!H8</f>
        <v>4000</v>
      </c>
      <c r="I13" s="849">
        <f>INTBEV!I8</f>
        <v>4000</v>
      </c>
      <c r="J13" s="849">
        <f>INTBEV!J8</f>
        <v>3510</v>
      </c>
      <c r="K13" s="849">
        <f>INTBEV!K8</f>
        <v>0</v>
      </c>
      <c r="L13" s="849">
        <f>INTBEV!L8</f>
        <v>0</v>
      </c>
      <c r="M13" s="849">
        <f>INTBEV!M8</f>
        <v>0</v>
      </c>
      <c r="N13" s="849">
        <f>INTBEV!N8</f>
        <v>300</v>
      </c>
      <c r="O13" s="849">
        <f>INTBEV!O8</f>
        <v>363</v>
      </c>
      <c r="P13" s="849">
        <f>INTBEV!P8</f>
        <v>363</v>
      </c>
      <c r="Q13" s="849">
        <f>INTBEV!Q8</f>
        <v>76341</v>
      </c>
      <c r="R13" s="849">
        <f>INTBEV!R8</f>
        <v>84973</v>
      </c>
      <c r="S13" s="849">
        <f>INTBEV!S8</f>
        <v>81862</v>
      </c>
      <c r="T13" s="850">
        <f>INTBEV!T8</f>
        <v>81974</v>
      </c>
      <c r="U13" s="851">
        <f>INTBEV!U8</f>
        <v>93519</v>
      </c>
      <c r="V13" s="848">
        <f>INTBEV!V8</f>
        <v>89920</v>
      </c>
      <c r="Y13" s="855"/>
    </row>
    <row r="14" spans="1:25" ht="20.399999999999999">
      <c r="A14" s="1248" t="s">
        <v>579</v>
      </c>
      <c r="B14" s="849">
        <f>INTBEV!B9</f>
        <v>48</v>
      </c>
      <c r="C14" s="849">
        <f>INTBEV!C9</f>
        <v>681</v>
      </c>
      <c r="D14" s="849">
        <f>INTBEV!D9</f>
        <v>682</v>
      </c>
      <c r="E14" s="849">
        <f>INTBEV!E9</f>
        <v>0</v>
      </c>
      <c r="F14" s="849">
        <f>INTBEV!F9</f>
        <v>0</v>
      </c>
      <c r="G14" s="849">
        <f>INTBEV!G9</f>
        <v>0</v>
      </c>
      <c r="H14" s="849">
        <f>INTBEV!H9</f>
        <v>0</v>
      </c>
      <c r="I14" s="901"/>
      <c r="J14" s="901"/>
      <c r="K14" s="849">
        <f>INTBEV!K9</f>
        <v>0</v>
      </c>
      <c r="L14" s="901"/>
      <c r="M14" s="901"/>
      <c r="N14" s="849">
        <f>INTBEV!N9</f>
        <v>0</v>
      </c>
      <c r="O14" s="849">
        <f>INTBEV!O9</f>
        <v>0</v>
      </c>
      <c r="P14" s="849">
        <f>INTBEV!P9</f>
        <v>0</v>
      </c>
      <c r="Q14" s="849">
        <f>INTBEV!Q9</f>
        <v>14964</v>
      </c>
      <c r="R14" s="849">
        <f>INTBEV!R9</f>
        <v>14691</v>
      </c>
      <c r="S14" s="849">
        <f>INTBEV!S9</f>
        <v>14447</v>
      </c>
      <c r="T14" s="850">
        <f>INTBEV!T9</f>
        <v>15012</v>
      </c>
      <c r="U14" s="850">
        <f>INTBEV!U9</f>
        <v>15372</v>
      </c>
      <c r="V14" s="848">
        <f>INTBEV!V9</f>
        <v>15129</v>
      </c>
    </row>
    <row r="15" spans="1:25" ht="20.399999999999999">
      <c r="A15" s="1249" t="s">
        <v>580</v>
      </c>
      <c r="B15" s="849">
        <f>INTBEV!B10</f>
        <v>20483</v>
      </c>
      <c r="C15" s="849">
        <f>INTBEV!C10</f>
        <v>20563</v>
      </c>
      <c r="D15" s="849">
        <f>INTBEV!D10</f>
        <v>16279</v>
      </c>
      <c r="E15" s="849">
        <f>INTBEV!E10</f>
        <v>0</v>
      </c>
      <c r="F15" s="849">
        <f>INTBEV!F10</f>
        <v>0</v>
      </c>
      <c r="G15" s="849">
        <f>INTBEV!G10</f>
        <v>0</v>
      </c>
      <c r="H15" s="849">
        <f>INTBEV!H10</f>
        <v>0</v>
      </c>
      <c r="I15" s="849">
        <f>INTBEV!I10</f>
        <v>0</v>
      </c>
      <c r="J15" s="849">
        <f>INTBEV!J10</f>
        <v>0</v>
      </c>
      <c r="K15" s="849">
        <f>INTBEV!K10</f>
        <v>0</v>
      </c>
      <c r="L15" s="849">
        <f>INTBEV!L10</f>
        <v>0</v>
      </c>
      <c r="M15" s="849">
        <f>INTBEV!M10</f>
        <v>0</v>
      </c>
      <c r="N15" s="849">
        <f>INTBEV!N10</f>
        <v>0</v>
      </c>
      <c r="O15" s="849">
        <f>INTBEV!O10</f>
        <v>0</v>
      </c>
      <c r="P15" s="849">
        <f>INTBEV!P10</f>
        <v>0</v>
      </c>
      <c r="Q15" s="849">
        <f>INTBEV!Q10</f>
        <v>10015</v>
      </c>
      <c r="R15" s="849">
        <f>INTBEV!R10</f>
        <v>12273</v>
      </c>
      <c r="S15" s="849">
        <f>INTBEV!S10</f>
        <v>10024</v>
      </c>
      <c r="T15" s="850">
        <f>INTBEV!T10</f>
        <v>30498</v>
      </c>
      <c r="U15" s="851">
        <f>INTBEV!U10</f>
        <v>32836</v>
      </c>
      <c r="V15" s="848">
        <f>INTBEV!V10</f>
        <v>26303</v>
      </c>
      <c r="Y15" s="855"/>
    </row>
    <row r="16" spans="1:25" ht="20.399999999999999">
      <c r="A16" s="1249" t="s">
        <v>583</v>
      </c>
      <c r="B16" s="849">
        <f>INTBEV!B11</f>
        <v>99426</v>
      </c>
      <c r="C16" s="849">
        <f>INTBEV!C11</f>
        <v>100674</v>
      </c>
      <c r="D16" s="849">
        <f>INTBEV!D11</f>
        <v>95203</v>
      </c>
      <c r="E16" s="849">
        <f>INTBEV!E11</f>
        <v>0</v>
      </c>
      <c r="F16" s="849">
        <f>INTBEV!F11</f>
        <v>700</v>
      </c>
      <c r="G16" s="849">
        <f>INTBEV!G11</f>
        <v>700</v>
      </c>
      <c r="H16" s="849">
        <f>INTBEV!H11</f>
        <v>0</v>
      </c>
      <c r="I16" s="849">
        <f>INTBEV!I11</f>
        <v>0</v>
      </c>
      <c r="J16" s="849">
        <f>INTBEV!J11</f>
        <v>0</v>
      </c>
      <c r="K16" s="849">
        <f>INTBEV!K11</f>
        <v>0</v>
      </c>
      <c r="L16" s="849">
        <f>INTBEV!L11</f>
        <v>0</v>
      </c>
      <c r="M16" s="849">
        <f>INTBEV!M11</f>
        <v>0</v>
      </c>
      <c r="N16" s="849">
        <f>INTBEV!N11</f>
        <v>0</v>
      </c>
      <c r="O16" s="849">
        <f>INTBEV!O11</f>
        <v>0</v>
      </c>
      <c r="P16" s="849">
        <f>INTBEV!P11</f>
        <v>0</v>
      </c>
      <c r="Q16" s="849">
        <f>INTBEV!Q11</f>
        <v>153134</v>
      </c>
      <c r="R16" s="849">
        <f>INTBEV!R11</f>
        <v>156518</v>
      </c>
      <c r="S16" s="849">
        <f>INTBEV!S11</f>
        <v>144859</v>
      </c>
      <c r="T16" s="850">
        <f>INTBEV!T11</f>
        <v>252560</v>
      </c>
      <c r="U16" s="851">
        <f>INTBEV!U11</f>
        <v>257892</v>
      </c>
      <c r="V16" s="848">
        <f>INTBEV!V11</f>
        <v>240762</v>
      </c>
      <c r="Y16" s="855"/>
    </row>
    <row r="17" spans="1:25" ht="20.399999999999999">
      <c r="A17" s="1819" t="s">
        <v>831</v>
      </c>
      <c r="B17" s="849">
        <f>INTBEV!B12</f>
        <v>0</v>
      </c>
      <c r="C17" s="849">
        <f>INTBEV!C12</f>
        <v>23</v>
      </c>
      <c r="D17" s="849">
        <f>INTBEV!D12</f>
        <v>23</v>
      </c>
      <c r="E17" s="849">
        <f>INTBEV!E12</f>
        <v>0</v>
      </c>
      <c r="F17" s="849">
        <f>INTBEV!F12</f>
        <v>0</v>
      </c>
      <c r="G17" s="849">
        <f>INTBEV!G12</f>
        <v>0</v>
      </c>
      <c r="H17" s="849">
        <f>INTBEV!H12</f>
        <v>0</v>
      </c>
      <c r="I17" s="849"/>
      <c r="J17" s="849"/>
      <c r="K17" s="849">
        <f>INTBEV!K12</f>
        <v>0</v>
      </c>
      <c r="L17" s="849"/>
      <c r="M17" s="849"/>
      <c r="N17" s="849">
        <f>INTBEV!N12</f>
        <v>0</v>
      </c>
      <c r="O17" s="849">
        <f>INTBEV!O12</f>
        <v>0</v>
      </c>
      <c r="P17" s="849">
        <f>INTBEV!P12</f>
        <v>0</v>
      </c>
      <c r="Q17" s="849">
        <f>INTBEV!Q12</f>
        <v>35226</v>
      </c>
      <c r="R17" s="849">
        <f>INTBEV!R12</f>
        <v>44946</v>
      </c>
      <c r="S17" s="849">
        <f>INTBEV!S12</f>
        <v>43931</v>
      </c>
      <c r="T17" s="850">
        <f>INTBEV!T12</f>
        <v>35226</v>
      </c>
      <c r="U17" s="850">
        <f>INTBEV!U12</f>
        <v>44969</v>
      </c>
      <c r="V17" s="848">
        <f>INTBEV!V12</f>
        <v>43954</v>
      </c>
      <c r="Y17" s="855"/>
    </row>
    <row r="18" spans="1:25" ht="20.399999999999999">
      <c r="A18" s="1249" t="s">
        <v>584</v>
      </c>
      <c r="B18" s="849">
        <f>INTBEV!B13</f>
        <v>2035</v>
      </c>
      <c r="C18" s="849">
        <f>INTBEV!C13</f>
        <v>1763</v>
      </c>
      <c r="D18" s="849">
        <f>INTBEV!D13</f>
        <v>1763</v>
      </c>
      <c r="E18" s="849">
        <f>INTBEV!E13</f>
        <v>0</v>
      </c>
      <c r="F18" s="849">
        <f>INTBEV!F13</f>
        <v>0</v>
      </c>
      <c r="G18" s="849">
        <f>INTBEV!G13</f>
        <v>0</v>
      </c>
      <c r="H18" s="849">
        <f>INTBEV!H13</f>
        <v>0</v>
      </c>
      <c r="I18" s="849"/>
      <c r="J18" s="849"/>
      <c r="K18" s="849">
        <f>INTBEV!K13</f>
        <v>0</v>
      </c>
      <c r="L18" s="849"/>
      <c r="M18" s="849"/>
      <c r="N18" s="849">
        <f>INTBEV!N13</f>
        <v>0</v>
      </c>
      <c r="O18" s="849">
        <f>INTBEV!O13</f>
        <v>0</v>
      </c>
      <c r="P18" s="849">
        <f>INTBEV!P13</f>
        <v>0</v>
      </c>
      <c r="Q18" s="849">
        <f>INTBEV!Q13</f>
        <v>5007</v>
      </c>
      <c r="R18" s="849">
        <f>INTBEV!R13</f>
        <v>5390</v>
      </c>
      <c r="S18" s="849">
        <f>INTBEV!S13</f>
        <v>5389</v>
      </c>
      <c r="T18" s="850">
        <f>INTBEV!T13</f>
        <v>7042</v>
      </c>
      <c r="U18" s="850">
        <f>INTBEV!U13</f>
        <v>7153</v>
      </c>
      <c r="V18" s="848">
        <f>INTBEV!V13</f>
        <v>7152</v>
      </c>
      <c r="W18" s="1939"/>
      <c r="Y18" s="855"/>
    </row>
    <row r="19" spans="1:25" ht="20.399999999999999" hidden="1">
      <c r="A19" s="1249"/>
      <c r="B19" s="849">
        <f>INTBEV!B14</f>
        <v>0</v>
      </c>
      <c r="C19" s="849">
        <f>INTBEV!C14</f>
        <v>0</v>
      </c>
      <c r="D19" s="849">
        <f>INTBEV!D14</f>
        <v>0</v>
      </c>
      <c r="E19" s="849"/>
      <c r="F19" s="849">
        <f>INTBEV!F14</f>
        <v>0</v>
      </c>
      <c r="G19" s="849">
        <f>INTBEV!G14</f>
        <v>0</v>
      </c>
      <c r="H19" s="849"/>
      <c r="I19" s="849"/>
      <c r="J19" s="849"/>
      <c r="K19" s="849"/>
      <c r="L19" s="849"/>
      <c r="M19" s="849"/>
      <c r="N19" s="849"/>
      <c r="O19" s="849">
        <f>INTBEV!O14</f>
        <v>0</v>
      </c>
      <c r="P19" s="849">
        <f>INTBEV!P14</f>
        <v>0</v>
      </c>
      <c r="Q19" s="849">
        <f>INTBEV!Q14</f>
        <v>0</v>
      </c>
      <c r="R19" s="849">
        <f>INTBEV!R14</f>
        <v>0</v>
      </c>
      <c r="S19" s="849">
        <f>INTBEV!S14</f>
        <v>0</v>
      </c>
      <c r="T19" s="850">
        <f>INTBEV!T14</f>
        <v>0</v>
      </c>
      <c r="U19" s="850">
        <f>INTBEV!U14</f>
        <v>0</v>
      </c>
      <c r="V19" s="848">
        <f>INTBEV!V14</f>
        <v>0</v>
      </c>
      <c r="Y19" s="855"/>
    </row>
    <row r="20" spans="1:25" ht="20.399999999999999" hidden="1">
      <c r="A20" s="1249"/>
      <c r="B20" s="849"/>
      <c r="C20" s="849">
        <f>INTBEV!C15</f>
        <v>0</v>
      </c>
      <c r="D20" s="849">
        <f>INTBEV!D15</f>
        <v>0</v>
      </c>
      <c r="E20" s="849"/>
      <c r="F20" s="849">
        <f>INTBEV!F15</f>
        <v>0</v>
      </c>
      <c r="G20" s="849">
        <f>INTBEV!G15</f>
        <v>0</v>
      </c>
      <c r="H20" s="849"/>
      <c r="I20" s="849"/>
      <c r="J20" s="849"/>
      <c r="K20" s="849"/>
      <c r="L20" s="849"/>
      <c r="M20" s="849"/>
      <c r="N20" s="849"/>
      <c r="O20" s="849">
        <f>INTBEV!O15</f>
        <v>0</v>
      </c>
      <c r="P20" s="849">
        <f>INTBEV!P15</f>
        <v>0</v>
      </c>
      <c r="Q20" s="849"/>
      <c r="R20" s="849">
        <f>INTBEV!R15</f>
        <v>0</v>
      </c>
      <c r="S20" s="849">
        <f>INTBEV!S15</f>
        <v>0</v>
      </c>
      <c r="T20" s="850"/>
      <c r="U20" s="850">
        <f>INTBEV!U15</f>
        <v>0</v>
      </c>
      <c r="V20" s="848">
        <f>INTBEV!V15</f>
        <v>0</v>
      </c>
      <c r="Y20" s="855"/>
    </row>
    <row r="21" spans="1:25" ht="20.399999999999999">
      <c r="A21" s="844" t="s">
        <v>416</v>
      </c>
      <c r="B21" s="849">
        <f>INTBEV!B16</f>
        <v>0</v>
      </c>
      <c r="C21" s="849">
        <f>INTBEV!C16</f>
        <v>102</v>
      </c>
      <c r="D21" s="849">
        <f>INTBEV!D16</f>
        <v>101</v>
      </c>
      <c r="E21" s="849">
        <f>INTBEV!E16</f>
        <v>46872</v>
      </c>
      <c r="F21" s="849">
        <f>INTBEV!F16</f>
        <v>47567</v>
      </c>
      <c r="G21" s="849">
        <f>INTBEV!G16</f>
        <v>47567</v>
      </c>
      <c r="H21" s="849">
        <f>INTBEV!H16</f>
        <v>0</v>
      </c>
      <c r="I21" s="849">
        <f>INTBEV!I16</f>
        <v>0</v>
      </c>
      <c r="J21" s="849">
        <f>INTBEV!J16</f>
        <v>0</v>
      </c>
      <c r="K21" s="849">
        <f>INTBEV!K16</f>
        <v>0</v>
      </c>
      <c r="L21" s="849">
        <f>INTBEV!L16</f>
        <v>0</v>
      </c>
      <c r="M21" s="849">
        <f>INTBEV!M16</f>
        <v>0</v>
      </c>
      <c r="N21" s="849">
        <f>INTBEV!N16</f>
        <v>2827</v>
      </c>
      <c r="O21" s="849">
        <f>INTBEV!O16</f>
        <v>2827</v>
      </c>
      <c r="P21" s="849">
        <f>INTBEV!P16</f>
        <v>2827</v>
      </c>
      <c r="Q21" s="849">
        <f>INTBEV!Q16</f>
        <v>2353</v>
      </c>
      <c r="R21" s="849">
        <f>INTBEV!R16</f>
        <v>3665</v>
      </c>
      <c r="S21" s="849">
        <f>INTBEV!S16</f>
        <v>2673</v>
      </c>
      <c r="T21" s="850">
        <f>INTBEV!T16</f>
        <v>52052</v>
      </c>
      <c r="U21" s="851">
        <f>INTBEV!U16</f>
        <v>54161</v>
      </c>
      <c r="V21" s="848">
        <f>INTBEV!V16</f>
        <v>53168</v>
      </c>
    </row>
    <row r="22" spans="1:25" ht="20.399999999999999">
      <c r="A22" s="844" t="s">
        <v>986</v>
      </c>
      <c r="B22" s="849">
        <f>INTBEV!B17</f>
        <v>0</v>
      </c>
      <c r="C22" s="849">
        <f>INTBEV!C17</f>
        <v>12330</v>
      </c>
      <c r="D22" s="849">
        <f>INTBEV!D17</f>
        <v>7836</v>
      </c>
      <c r="E22" s="849">
        <f>INTBEV!E17</f>
        <v>0</v>
      </c>
      <c r="F22" s="849">
        <f>INTBEV!F17</f>
        <v>3590</v>
      </c>
      <c r="G22" s="849">
        <f>INTBEV!G17</f>
        <v>4652</v>
      </c>
      <c r="H22" s="849"/>
      <c r="I22" s="849"/>
      <c r="J22" s="849"/>
      <c r="K22" s="849">
        <f>INTBEV!K17</f>
        <v>0</v>
      </c>
      <c r="L22" s="849">
        <f>INTBEV!L17</f>
        <v>0</v>
      </c>
      <c r="M22" s="849"/>
      <c r="N22" s="849">
        <f>INTBEV!N17</f>
        <v>0</v>
      </c>
      <c r="O22" s="849">
        <f>INTBEV!O17</f>
        <v>0</v>
      </c>
      <c r="P22" s="849"/>
      <c r="Q22" s="849">
        <f>INTBEV!Q17</f>
        <v>0</v>
      </c>
      <c r="R22" s="849">
        <f>INTBEV!R17</f>
        <v>2964</v>
      </c>
      <c r="S22" s="849">
        <f>INTBEV!S17</f>
        <v>2964</v>
      </c>
      <c r="T22" s="850">
        <f>INTBEV!T17</f>
        <v>0</v>
      </c>
      <c r="U22" s="851">
        <f>INTBEV!U17</f>
        <v>18884</v>
      </c>
      <c r="V22" s="851">
        <f>INTBEV!V17</f>
        <v>15452</v>
      </c>
    </row>
    <row r="23" spans="1:25" ht="20.399999999999999">
      <c r="A23" s="844" t="s">
        <v>987</v>
      </c>
      <c r="B23" s="849">
        <f>INTBEV!B18</f>
        <v>0</v>
      </c>
      <c r="C23" s="849">
        <f>INTBEV!C18</f>
        <v>5</v>
      </c>
      <c r="D23" s="849">
        <f>INTBEV!D18</f>
        <v>5</v>
      </c>
      <c r="E23" s="849">
        <f>INTBEV!E18</f>
        <v>0</v>
      </c>
      <c r="F23" s="849">
        <f>INTBEV!F18</f>
        <v>28204</v>
      </c>
      <c r="G23" s="849">
        <f>INTBEV!G18</f>
        <v>25969</v>
      </c>
      <c r="H23" s="849"/>
      <c r="I23" s="849"/>
      <c r="J23" s="849"/>
      <c r="K23" s="849">
        <f>INTBEV!K18</f>
        <v>0</v>
      </c>
      <c r="L23" s="849">
        <f>INTBEV!L18</f>
        <v>0</v>
      </c>
      <c r="M23" s="849"/>
      <c r="N23" s="849">
        <f>INTBEV!N18</f>
        <v>0</v>
      </c>
      <c r="O23" s="849">
        <f>INTBEV!O18</f>
        <v>0</v>
      </c>
      <c r="P23" s="849"/>
      <c r="Q23" s="849">
        <f>INTBEV!Q18</f>
        <v>0</v>
      </c>
      <c r="R23" s="849">
        <f>INTBEV!R18</f>
        <v>18769</v>
      </c>
      <c r="S23" s="849">
        <f>INTBEV!S18</f>
        <v>12823</v>
      </c>
      <c r="T23" s="850">
        <f>INTBEV!T18</f>
        <v>0</v>
      </c>
      <c r="U23" s="851">
        <f>INTBEV!U18</f>
        <v>46978</v>
      </c>
      <c r="V23" s="851">
        <f>INTBEV!V18</f>
        <v>38797</v>
      </c>
    </row>
    <row r="24" spans="1:25" ht="20.399999999999999">
      <c r="A24" s="856" t="s">
        <v>417</v>
      </c>
      <c r="B24" s="849">
        <f>INTBEV!B19</f>
        <v>11053</v>
      </c>
      <c r="C24" s="849">
        <f>INTBEV!C19</f>
        <v>11055</v>
      </c>
      <c r="D24" s="849">
        <f>INTBEV!D19</f>
        <v>9660</v>
      </c>
      <c r="E24" s="849">
        <f>INTBEV!E19</f>
        <v>800</v>
      </c>
      <c r="F24" s="849">
        <f>INTBEV!F19</f>
        <v>3626</v>
      </c>
      <c r="G24" s="849">
        <f>INTBEV!G19</f>
        <v>3626</v>
      </c>
      <c r="H24" s="849">
        <f>INTBEV!H19</f>
        <v>0</v>
      </c>
      <c r="I24" s="849">
        <f>INTBEV!I19</f>
        <v>0</v>
      </c>
      <c r="J24" s="849">
        <f>INTBEV!J19</f>
        <v>0</v>
      </c>
      <c r="K24" s="849">
        <f>INTBEV!K19</f>
        <v>0</v>
      </c>
      <c r="L24" s="849">
        <f>INTBEV!L19</f>
        <v>0</v>
      </c>
      <c r="M24" s="849">
        <f>INTBEV!M19</f>
        <v>0</v>
      </c>
      <c r="N24" s="849">
        <f>INTBEV!N19</f>
        <v>0</v>
      </c>
      <c r="O24" s="849">
        <f>INTBEV!O19</f>
        <v>540</v>
      </c>
      <c r="P24" s="849">
        <f>INTBEV!P19</f>
        <v>540</v>
      </c>
      <c r="Q24" s="849">
        <f>INTBEV!Q19</f>
        <v>56659</v>
      </c>
      <c r="R24" s="849">
        <f>INTBEV!R19</f>
        <v>60909</v>
      </c>
      <c r="S24" s="849">
        <f>INTBEV!S19</f>
        <v>58243</v>
      </c>
      <c r="T24" s="850">
        <f>INTBEV!T19</f>
        <v>68512</v>
      </c>
      <c r="U24" s="851">
        <f>INTBEV!U19</f>
        <v>76130</v>
      </c>
      <c r="V24" s="848">
        <f>INTBEV!V19</f>
        <v>72069</v>
      </c>
    </row>
    <row r="25" spans="1:25" ht="20.399999999999999">
      <c r="A25" s="856" t="s">
        <v>418</v>
      </c>
      <c r="B25" s="849">
        <f>INTBEV!B20</f>
        <v>1853</v>
      </c>
      <c r="C25" s="849">
        <f>INTBEV!C20</f>
        <v>1940</v>
      </c>
      <c r="D25" s="849">
        <f>INTBEV!D20</f>
        <v>2600</v>
      </c>
      <c r="E25" s="849">
        <f>INTBEV!E20</f>
        <v>0</v>
      </c>
      <c r="F25" s="849">
        <f>INTBEV!F20</f>
        <v>250</v>
      </c>
      <c r="G25" s="849">
        <f>INTBEV!G20</f>
        <v>250</v>
      </c>
      <c r="H25" s="849">
        <f>INTBEV!H20</f>
        <v>0</v>
      </c>
      <c r="I25" s="849">
        <f>INTBEV!I20</f>
        <v>0</v>
      </c>
      <c r="J25" s="849">
        <f>INTBEV!J20</f>
        <v>0</v>
      </c>
      <c r="K25" s="849">
        <f>INTBEV!K20</f>
        <v>0</v>
      </c>
      <c r="L25" s="849">
        <f>INTBEV!L20</f>
        <v>0</v>
      </c>
      <c r="M25" s="849">
        <f>INTBEV!M20</f>
        <v>0</v>
      </c>
      <c r="N25" s="849">
        <f>INTBEV!N20</f>
        <v>489</v>
      </c>
      <c r="O25" s="849">
        <f>INTBEV!O20</f>
        <v>489</v>
      </c>
      <c r="P25" s="849">
        <f>INTBEV!P20</f>
        <v>489</v>
      </c>
      <c r="Q25" s="849">
        <f>INTBEV!Q20</f>
        <v>52913</v>
      </c>
      <c r="R25" s="849">
        <f>INTBEV!R20</f>
        <v>57978</v>
      </c>
      <c r="S25" s="849">
        <f>INTBEV!S20</f>
        <v>51069</v>
      </c>
      <c r="T25" s="850">
        <f>INTBEV!T20</f>
        <v>55255</v>
      </c>
      <c r="U25" s="851">
        <f>INTBEV!U20</f>
        <v>60657</v>
      </c>
      <c r="V25" s="848">
        <f>INTBEV!V20</f>
        <v>54408</v>
      </c>
    </row>
    <row r="26" spans="1:25" ht="20.399999999999999">
      <c r="A26" s="1206" t="s">
        <v>671</v>
      </c>
      <c r="B26" s="849">
        <f>INTBEV!B21</f>
        <v>0</v>
      </c>
      <c r="C26" s="849">
        <f>INTBEV!C21</f>
        <v>187</v>
      </c>
      <c r="D26" s="849">
        <f>INTBEV!D21</f>
        <v>187</v>
      </c>
      <c r="E26" s="849">
        <f>INTBEV!E21</f>
        <v>6730</v>
      </c>
      <c r="F26" s="849">
        <f>INTBEV!F21</f>
        <v>47897</v>
      </c>
      <c r="G26" s="849">
        <f>INTBEV!G21</f>
        <v>47897</v>
      </c>
      <c r="H26" s="849"/>
      <c r="I26" s="901"/>
      <c r="J26" s="901"/>
      <c r="K26" s="849">
        <f>INTBEV!K21</f>
        <v>0</v>
      </c>
      <c r="L26" s="849">
        <f>INTBEV!L21</f>
        <v>0</v>
      </c>
      <c r="M26" s="901"/>
      <c r="N26" s="849">
        <f>INTBEV!N21</f>
        <v>12702</v>
      </c>
      <c r="O26" s="849">
        <f>INTBEV!O21</f>
        <v>15427</v>
      </c>
      <c r="P26" s="849">
        <f>INTBEV!P21</f>
        <v>15427</v>
      </c>
      <c r="Q26" s="849">
        <f>INTBEV!Q21</f>
        <v>64018</v>
      </c>
      <c r="R26" s="849">
        <f>INTBEV!R21</f>
        <v>45570</v>
      </c>
      <c r="S26" s="849">
        <f>INTBEV!S21</f>
        <v>45527</v>
      </c>
      <c r="T26" s="850">
        <f>INTBEV!T21</f>
        <v>83450</v>
      </c>
      <c r="U26" s="850">
        <f>INTBEV!U21</f>
        <v>109081</v>
      </c>
      <c r="V26" s="848">
        <f>INTBEV!V21</f>
        <v>109038</v>
      </c>
    </row>
    <row r="27" spans="1:25" ht="21" thickBot="1">
      <c r="A27" s="857" t="s">
        <v>419</v>
      </c>
      <c r="B27" s="858">
        <f t="shared" ref="B27:T27" si="0">SUM(B10:B26)</f>
        <v>165533</v>
      </c>
      <c r="C27" s="858">
        <f t="shared" si="0"/>
        <v>189101</v>
      </c>
      <c r="D27" s="858">
        <f t="shared" si="0"/>
        <v>174805</v>
      </c>
      <c r="E27" s="858">
        <f t="shared" si="0"/>
        <v>54402</v>
      </c>
      <c r="F27" s="858">
        <f t="shared" si="0"/>
        <v>148072</v>
      </c>
      <c r="G27" s="858">
        <f t="shared" si="0"/>
        <v>147374</v>
      </c>
      <c r="H27" s="858">
        <f>SUM(H10:H26)</f>
        <v>4000</v>
      </c>
      <c r="I27" s="858">
        <f t="shared" si="0"/>
        <v>4021</v>
      </c>
      <c r="J27" s="858">
        <f t="shared" si="0"/>
        <v>3531</v>
      </c>
      <c r="K27" s="858">
        <f t="shared" si="0"/>
        <v>0</v>
      </c>
      <c r="L27" s="858">
        <f t="shared" si="0"/>
        <v>854</v>
      </c>
      <c r="M27" s="858">
        <f t="shared" si="0"/>
        <v>150</v>
      </c>
      <c r="N27" s="858">
        <f t="shared" si="0"/>
        <v>17703</v>
      </c>
      <c r="O27" s="858">
        <f t="shared" si="0"/>
        <v>22034</v>
      </c>
      <c r="P27" s="858">
        <f t="shared" si="0"/>
        <v>22034</v>
      </c>
      <c r="Q27" s="858">
        <f t="shared" si="0"/>
        <v>882756</v>
      </c>
      <c r="R27" s="858">
        <f t="shared" si="0"/>
        <v>917728</v>
      </c>
      <c r="S27" s="858">
        <f t="shared" si="0"/>
        <v>873602</v>
      </c>
      <c r="T27" s="859">
        <f t="shared" si="0"/>
        <v>1124394</v>
      </c>
      <c r="U27" s="860">
        <f>SUM(U10:U26)</f>
        <v>1281810</v>
      </c>
      <c r="V27" s="861">
        <f>SUM(V10:V26)</f>
        <v>1221496</v>
      </c>
    </row>
    <row r="28" spans="1:25" ht="21" thickBot="1">
      <c r="A28" s="862" t="s">
        <v>420</v>
      </c>
      <c r="B28" s="863"/>
      <c r="C28" s="863"/>
      <c r="D28" s="863"/>
      <c r="E28" s="864">
        <v>46872</v>
      </c>
      <c r="F28" s="906">
        <v>47567</v>
      </c>
      <c r="G28" s="864">
        <v>47567</v>
      </c>
      <c r="H28" s="863"/>
      <c r="I28" s="863"/>
      <c r="J28" s="863"/>
      <c r="K28" s="863"/>
      <c r="L28" s="863"/>
      <c r="M28" s="863"/>
      <c r="N28" s="863"/>
      <c r="O28" s="863"/>
      <c r="P28" s="863"/>
      <c r="Q28" s="865"/>
      <c r="R28" s="863"/>
      <c r="S28" s="864"/>
      <c r="T28" s="866"/>
      <c r="U28" s="867"/>
      <c r="V28" s="868"/>
    </row>
    <row r="29" spans="1:25">
      <c r="A29" s="869"/>
    </row>
    <row r="30" spans="1:25">
      <c r="A30" s="869"/>
    </row>
    <row r="31" spans="1:25" ht="35.25" hidden="1" customHeight="1">
      <c r="A31" s="870" t="s">
        <v>421</v>
      </c>
      <c r="B31" s="855">
        <v>47029</v>
      </c>
      <c r="C31" s="855">
        <v>47029</v>
      </c>
      <c r="D31" s="855">
        <v>35243</v>
      </c>
      <c r="P31" s="855">
        <v>26</v>
      </c>
      <c r="Q31" s="855">
        <v>30003</v>
      </c>
      <c r="R31" s="855">
        <v>30003</v>
      </c>
      <c r="S31" s="855">
        <v>20240</v>
      </c>
      <c r="T31" s="855">
        <f>B31+Q31</f>
        <v>77032</v>
      </c>
      <c r="U31" s="855">
        <f>R31+C31</f>
        <v>77032</v>
      </c>
      <c r="V31" s="855">
        <f>D31+P31+S31</f>
        <v>55509</v>
      </c>
    </row>
    <row r="33" spans="2:17">
      <c r="B33" s="914"/>
      <c r="C33" s="914"/>
      <c r="D33" s="914"/>
      <c r="E33" s="914"/>
      <c r="F33" s="914"/>
      <c r="G33" s="914"/>
      <c r="H33" s="914"/>
      <c r="I33" s="914"/>
      <c r="J33" s="914"/>
      <c r="K33" s="914">
        <f>SUM(K13:K21)</f>
        <v>0</v>
      </c>
      <c r="L33" s="914">
        <f>SUM(L13:L21)</f>
        <v>0</v>
      </c>
      <c r="M33" s="914">
        <f>SUM(M13:M21)</f>
        <v>0</v>
      </c>
      <c r="N33" s="914"/>
      <c r="O33" s="914"/>
      <c r="P33" s="914"/>
      <c r="Q33" s="914"/>
    </row>
  </sheetData>
  <mergeCells count="1">
    <mergeCell ref="A5:T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3" firstPageNumber="33" orientation="landscape" useFirstPageNumber="1" horizontalDpi="4294967292" r:id="rId1"/>
  <headerFooter alignWithMargins="0">
    <oddHeader>&amp;R&amp;13&amp;P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3"/>
  <sheetViews>
    <sheetView topLeftCell="O8" workbookViewId="0">
      <selection activeCell="W12" sqref="W12"/>
    </sheetView>
  </sheetViews>
  <sheetFormatPr defaultColWidth="9.109375" defaultRowHeight="13.2"/>
  <cols>
    <col min="1" max="1" width="47.88671875" style="827" customWidth="1"/>
    <col min="2" max="2" width="19.33203125" style="827" customWidth="1"/>
    <col min="3" max="3" width="13.6640625" style="827" customWidth="1"/>
    <col min="4" max="4" width="12.44140625" style="827" customWidth="1"/>
    <col min="5" max="5" width="15.6640625" style="827" customWidth="1"/>
    <col min="6" max="6" width="12.6640625" style="827" customWidth="1"/>
    <col min="7" max="7" width="13.44140625" style="827" customWidth="1"/>
    <col min="8" max="8" width="18" style="827" customWidth="1"/>
    <col min="9" max="9" width="11" style="827" customWidth="1"/>
    <col min="10" max="10" width="8.6640625" style="827" customWidth="1"/>
    <col min="11" max="11" width="19.109375" style="827" customWidth="1"/>
    <col min="12" max="12" width="12.88671875" style="827" customWidth="1"/>
    <col min="13" max="13" width="10.6640625" style="827" customWidth="1"/>
    <col min="14" max="14" width="16.44140625" style="827" customWidth="1"/>
    <col min="15" max="15" width="12.88671875" style="827" customWidth="1"/>
    <col min="16" max="16" width="12.5546875" style="827" customWidth="1"/>
    <col min="17" max="17" width="25.6640625" style="827" customWidth="1"/>
    <col min="18" max="18" width="15.44140625" style="827" customWidth="1"/>
    <col min="19" max="19" width="15.5546875" style="827" customWidth="1"/>
    <col min="20" max="20" width="18.33203125" style="827" customWidth="1"/>
    <col min="21" max="21" width="16.5546875" style="827" customWidth="1"/>
    <col min="22" max="22" width="14.5546875" style="827" customWidth="1"/>
    <col min="23" max="16384" width="9.109375" style="827"/>
  </cols>
  <sheetData>
    <row r="3" spans="1:22">
      <c r="A3" s="1"/>
    </row>
    <row r="5" spans="1:22" ht="21.6">
      <c r="B5" s="871" t="s">
        <v>468</v>
      </c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2"/>
      <c r="R5" s="873"/>
      <c r="S5" s="871"/>
      <c r="T5" s="871"/>
      <c r="U5" s="871"/>
      <c r="V5" s="871"/>
    </row>
    <row r="6" spans="1:22" ht="21.6" thickBot="1">
      <c r="A6" s="1" t="s">
        <v>422</v>
      </c>
      <c r="B6" s="874"/>
      <c r="C6" s="874"/>
      <c r="D6" s="874"/>
      <c r="E6" s="874"/>
      <c r="F6" s="874"/>
      <c r="G6" s="874"/>
      <c r="H6" s="874"/>
      <c r="I6" s="874"/>
      <c r="J6" s="874"/>
      <c r="K6" s="692"/>
      <c r="L6" s="1"/>
      <c r="M6" s="874"/>
      <c r="N6" s="874"/>
      <c r="O6" s="874"/>
      <c r="P6" s="874"/>
      <c r="Q6" s="874"/>
      <c r="R6" s="874"/>
      <c r="S6" s="874"/>
      <c r="T6" s="875"/>
      <c r="U6" s="874"/>
      <c r="V6" s="874"/>
    </row>
    <row r="7" spans="1:22" ht="69.75" customHeight="1">
      <c r="A7" s="876"/>
      <c r="B7" s="877" t="s">
        <v>393</v>
      </c>
      <c r="C7" s="878"/>
      <c r="D7" s="878"/>
      <c r="E7" s="879"/>
      <c r="F7" s="878"/>
      <c r="G7" s="878"/>
      <c r="H7" s="877" t="s">
        <v>402</v>
      </c>
      <c r="I7" s="878"/>
      <c r="J7" s="878"/>
      <c r="K7" s="879"/>
      <c r="L7" s="878"/>
      <c r="M7" s="878"/>
      <c r="N7" s="880"/>
      <c r="O7" s="878"/>
      <c r="P7" s="878"/>
      <c r="Q7" s="1107" t="s">
        <v>908</v>
      </c>
      <c r="R7" s="1101"/>
      <c r="S7" s="1102"/>
      <c r="T7" s="881"/>
      <c r="U7" s="882"/>
      <c r="V7" s="882"/>
    </row>
    <row r="8" spans="1:22" ht="88.5" customHeight="1">
      <c r="A8" s="883" t="s">
        <v>741</v>
      </c>
      <c r="B8" s="884" t="s">
        <v>405</v>
      </c>
      <c r="C8" s="885"/>
      <c r="D8" s="885"/>
      <c r="E8" s="1110" t="s">
        <v>907</v>
      </c>
      <c r="F8" s="1111"/>
      <c r="G8" s="885"/>
      <c r="H8" s="886" t="s">
        <v>406</v>
      </c>
      <c r="I8" s="885"/>
      <c r="J8" s="885"/>
      <c r="K8" s="1110" t="s">
        <v>892</v>
      </c>
      <c r="L8" s="1111"/>
      <c r="M8" s="1114"/>
      <c r="N8" s="1120" t="s">
        <v>403</v>
      </c>
      <c r="O8" s="1121"/>
      <c r="P8" s="1122"/>
      <c r="Q8" s="1103" t="s">
        <v>407</v>
      </c>
      <c r="R8" s="1119"/>
      <c r="S8" s="885"/>
      <c r="T8" s="887" t="s">
        <v>408</v>
      </c>
      <c r="U8" s="888"/>
      <c r="V8" s="888"/>
    </row>
    <row r="9" spans="1:22" ht="21">
      <c r="A9" s="852"/>
      <c r="B9" s="889" t="s">
        <v>409</v>
      </c>
      <c r="C9" s="889" t="s">
        <v>411</v>
      </c>
      <c r="D9" s="889" t="s">
        <v>412</v>
      </c>
      <c r="E9" s="889" t="s">
        <v>409</v>
      </c>
      <c r="F9" s="889" t="s">
        <v>411</v>
      </c>
      <c r="G9" s="889" t="s">
        <v>412</v>
      </c>
      <c r="H9" s="889" t="s">
        <v>409</v>
      </c>
      <c r="I9" s="889" t="s">
        <v>411</v>
      </c>
      <c r="J9" s="889" t="s">
        <v>412</v>
      </c>
      <c r="K9" s="889" t="s">
        <v>409</v>
      </c>
      <c r="L9" s="889" t="s">
        <v>411</v>
      </c>
      <c r="M9" s="889" t="s">
        <v>412</v>
      </c>
      <c r="N9" s="889" t="s">
        <v>409</v>
      </c>
      <c r="O9" s="889" t="s">
        <v>411</v>
      </c>
      <c r="P9" s="889" t="s">
        <v>412</v>
      </c>
      <c r="Q9" s="889" t="s">
        <v>409</v>
      </c>
      <c r="R9" s="889" t="s">
        <v>411</v>
      </c>
      <c r="S9" s="889" t="s">
        <v>412</v>
      </c>
      <c r="T9" s="890" t="s">
        <v>409</v>
      </c>
      <c r="U9" s="891" t="s">
        <v>411</v>
      </c>
      <c r="V9" s="891" t="s">
        <v>412</v>
      </c>
    </row>
    <row r="10" spans="1:22" ht="21">
      <c r="A10" s="892" t="s">
        <v>423</v>
      </c>
      <c r="B10" s="849">
        <f>INTBEV!B22</f>
        <v>165533</v>
      </c>
      <c r="C10" s="849">
        <f>INTBEV!C22</f>
        <v>189101</v>
      </c>
      <c r="D10" s="849">
        <f>INTBEV!D22</f>
        <v>174805</v>
      </c>
      <c r="E10" s="849">
        <f>INTBEV!E22</f>
        <v>54402</v>
      </c>
      <c r="F10" s="849">
        <f>INTBEV!F22</f>
        <v>148072</v>
      </c>
      <c r="G10" s="849">
        <f>INTBEV!G22</f>
        <v>147374</v>
      </c>
      <c r="H10" s="849">
        <f>INTBEV!H22</f>
        <v>4000</v>
      </c>
      <c r="I10" s="849">
        <f>INTBEV!I22</f>
        <v>4021</v>
      </c>
      <c r="J10" s="849">
        <f>INTBEV!J22</f>
        <v>3531</v>
      </c>
      <c r="K10" s="849">
        <f>INTBEV!K22</f>
        <v>0</v>
      </c>
      <c r="L10" s="849">
        <f>INTBEV!L22</f>
        <v>854</v>
      </c>
      <c r="M10" s="849">
        <f>INTBEV!M22</f>
        <v>150</v>
      </c>
      <c r="N10" s="849">
        <f>INTBEV!N22</f>
        <v>17703</v>
      </c>
      <c r="O10" s="849">
        <f>INTBEV!O22</f>
        <v>22034</v>
      </c>
      <c r="P10" s="849">
        <f>INTBEV!P22</f>
        <v>22034</v>
      </c>
      <c r="Q10" s="849">
        <f>INTBEV!Q22</f>
        <v>882756</v>
      </c>
      <c r="R10" s="849">
        <f>INTBEV!R22</f>
        <v>917728</v>
      </c>
      <c r="S10" s="849">
        <f>INTBEV!S22</f>
        <v>873602</v>
      </c>
      <c r="T10" s="850">
        <f>INTBEV!T22</f>
        <v>1124394</v>
      </c>
      <c r="U10" s="1923">
        <f>INTBEV!U22</f>
        <v>1281810</v>
      </c>
      <c r="V10" s="891">
        <f>INTBEV!V22</f>
        <v>1221496</v>
      </c>
    </row>
    <row r="11" spans="1:22" ht="20.399999999999999">
      <c r="A11" s="893" t="s">
        <v>420</v>
      </c>
      <c r="B11" s="894"/>
      <c r="C11" s="894"/>
      <c r="D11" s="894"/>
      <c r="E11" s="895">
        <v>46872</v>
      </c>
      <c r="F11" s="897">
        <v>47567</v>
      </c>
      <c r="G11" s="895">
        <v>47567</v>
      </c>
      <c r="H11" s="894"/>
      <c r="I11" s="894"/>
      <c r="J11" s="894"/>
      <c r="K11" s="894"/>
      <c r="L11" s="894"/>
      <c r="M11" s="894"/>
      <c r="N11" s="894"/>
      <c r="O11" s="894"/>
      <c r="P11" s="894"/>
      <c r="Q11" s="896"/>
      <c r="R11" s="897"/>
      <c r="S11" s="897"/>
      <c r="T11" s="898"/>
      <c r="U11" s="1924"/>
      <c r="V11" s="899"/>
    </row>
    <row r="12" spans="1:22" ht="21">
      <c r="A12" s="852" t="s">
        <v>272</v>
      </c>
      <c r="B12" s="849">
        <f>INTBEV!B24</f>
        <v>6296</v>
      </c>
      <c r="C12" s="849">
        <f>INTBEV!C24</f>
        <v>7991</v>
      </c>
      <c r="D12" s="849">
        <f>INTBEV!D24</f>
        <v>8147</v>
      </c>
      <c r="E12" s="849">
        <f>INTBEV!E24</f>
        <v>15543</v>
      </c>
      <c r="F12" s="849">
        <f>INTBEV!F24</f>
        <v>54977</v>
      </c>
      <c r="G12" s="849">
        <f>INTBEV!G24</f>
        <v>21116</v>
      </c>
      <c r="H12" s="849">
        <f>INTBEV!H24</f>
        <v>0</v>
      </c>
      <c r="I12" s="849">
        <f>INTBEV!I24</f>
        <v>0</v>
      </c>
      <c r="J12" s="849"/>
      <c r="K12" s="849">
        <f>INTBEV!K24</f>
        <v>500</v>
      </c>
      <c r="L12" s="849">
        <f>INTBEV!L24</f>
        <v>500</v>
      </c>
      <c r="M12" s="849">
        <f>INTBEV!J24</f>
        <v>399</v>
      </c>
      <c r="N12" s="849">
        <f>INTBEV!N24</f>
        <v>7000</v>
      </c>
      <c r="O12" s="849">
        <f>INTBEV!O24</f>
        <v>9719</v>
      </c>
      <c r="P12" s="849">
        <f>INTBEV!P24</f>
        <v>9719</v>
      </c>
      <c r="Q12" s="849">
        <f>INTBEV!Q24</f>
        <v>257003</v>
      </c>
      <c r="R12" s="849">
        <f>INTBEV!R24</f>
        <v>268108</v>
      </c>
      <c r="S12" s="849">
        <f>INTBEV!S24</f>
        <v>265293</v>
      </c>
      <c r="T12" s="850">
        <f>INTBEV!T24</f>
        <v>286342</v>
      </c>
      <c r="U12" s="850">
        <f>INTBEV!U24</f>
        <v>341295</v>
      </c>
      <c r="V12" s="850">
        <f>INTBEV!V24</f>
        <v>304674</v>
      </c>
    </row>
    <row r="13" spans="1:22" ht="21">
      <c r="A13" s="852" t="s">
        <v>214</v>
      </c>
      <c r="B13" s="849">
        <f>INTBEV!B25</f>
        <v>213348</v>
      </c>
      <c r="C13" s="849">
        <f>INTBEV!C25</f>
        <v>213338</v>
      </c>
      <c r="D13" s="849">
        <f>INTBEV!D25</f>
        <v>207984</v>
      </c>
      <c r="E13" s="849">
        <f>INTBEV!E25</f>
        <v>0</v>
      </c>
      <c r="F13" s="849">
        <f>INTBEV!F25</f>
        <v>0</v>
      </c>
      <c r="G13" s="849">
        <f>INTBEV!G25</f>
        <v>817</v>
      </c>
      <c r="H13" s="849">
        <f>INTBEV!H25</f>
        <v>0</v>
      </c>
      <c r="I13" s="849">
        <f>INTBEV!I25</f>
        <v>0</v>
      </c>
      <c r="J13" s="849">
        <f>INTBEV!J25</f>
        <v>0</v>
      </c>
      <c r="K13" s="849">
        <f>INTBEV!K25</f>
        <v>0</v>
      </c>
      <c r="L13" s="849">
        <f>INTBEV!L25</f>
        <v>0</v>
      </c>
      <c r="M13" s="849">
        <f>INTBEV!M25</f>
        <v>0</v>
      </c>
      <c r="N13" s="849">
        <f>INTBEV!N25</f>
        <v>2720</v>
      </c>
      <c r="O13" s="849">
        <f>INTBEV!O25</f>
        <v>2720</v>
      </c>
      <c r="P13" s="849">
        <f>INTBEV!P25</f>
        <v>2720</v>
      </c>
      <c r="Q13" s="849">
        <f>INTBEV!Q25</f>
        <v>172305</v>
      </c>
      <c r="R13" s="849">
        <f>INTBEV!R25</f>
        <v>208628</v>
      </c>
      <c r="S13" s="849">
        <f>INTBEV!S25</f>
        <v>208624</v>
      </c>
      <c r="T13" s="850">
        <f>INTBEV!T25</f>
        <v>388373</v>
      </c>
      <c r="U13" s="1923">
        <f>INTBEV!U25</f>
        <v>424686</v>
      </c>
      <c r="V13" s="891">
        <f>INTBEV!V25</f>
        <v>420145</v>
      </c>
    </row>
    <row r="14" spans="1:22" ht="21">
      <c r="A14" s="852"/>
      <c r="B14" s="849">
        <f>INTBEV!B26</f>
        <v>0</v>
      </c>
      <c r="C14" s="849">
        <f>INTBEV!C26</f>
        <v>0</v>
      </c>
      <c r="D14" s="849">
        <f>INTBEV!D26</f>
        <v>0</v>
      </c>
      <c r="E14" s="849">
        <f>INTBEV!E26</f>
        <v>0</v>
      </c>
      <c r="F14" s="849">
        <f>INTBEV!F26</f>
        <v>0</v>
      </c>
      <c r="G14" s="849">
        <f>INTBEV!G26</f>
        <v>0</v>
      </c>
      <c r="H14" s="849">
        <f>INTBEV!H26</f>
        <v>0</v>
      </c>
      <c r="I14" s="849">
        <f>INTBEV!I26</f>
        <v>0</v>
      </c>
      <c r="J14" s="849">
        <f>INTBEV!J26</f>
        <v>0</v>
      </c>
      <c r="K14" s="849">
        <f>INTBEV!K26</f>
        <v>0</v>
      </c>
      <c r="L14" s="849">
        <f>INTBEV!L26</f>
        <v>0</v>
      </c>
      <c r="M14" s="849">
        <f>INTBEV!M26</f>
        <v>0</v>
      </c>
      <c r="N14" s="849">
        <f>INTBEV!N26</f>
        <v>0</v>
      </c>
      <c r="O14" s="849">
        <f>INTBEV!O26</f>
        <v>0</v>
      </c>
      <c r="P14" s="849">
        <f>INTBEV!P26</f>
        <v>0</v>
      </c>
      <c r="Q14" s="849">
        <f>INTBEV!Q26</f>
        <v>0</v>
      </c>
      <c r="R14" s="849">
        <f>INTBEV!R26</f>
        <v>0</v>
      </c>
      <c r="S14" s="849">
        <f>INTBEV!S26</f>
        <v>0</v>
      </c>
      <c r="T14" s="850">
        <f>INTBEV!T26</f>
        <v>0</v>
      </c>
      <c r="U14" s="1923">
        <f>INTBEV!U26</f>
        <v>0</v>
      </c>
      <c r="V14" s="891">
        <f>INTBEV!V26</f>
        <v>0</v>
      </c>
    </row>
    <row r="15" spans="1:22" ht="21.6" thickBot="1">
      <c r="A15" s="900" t="s">
        <v>425</v>
      </c>
      <c r="B15" s="849">
        <f>SUM(B10:B14)</f>
        <v>385177</v>
      </c>
      <c r="C15" s="858">
        <f>SUM(C10:C14)</f>
        <v>410430</v>
      </c>
      <c r="D15" s="858">
        <f>SUM(D10:D14)</f>
        <v>390936</v>
      </c>
      <c r="E15" s="858">
        <f>SUM(E10:E14)-E11</f>
        <v>69945</v>
      </c>
      <c r="F15" s="858">
        <f>SUM(F10:F14)-F11</f>
        <v>203049</v>
      </c>
      <c r="G15" s="858">
        <f>SUM(G10:G14)-G11</f>
        <v>169307</v>
      </c>
      <c r="H15" s="849">
        <f t="shared" ref="H15:P15" si="0">SUM(H10:H14)</f>
        <v>4000</v>
      </c>
      <c r="I15" s="858">
        <f t="shared" si="0"/>
        <v>4021</v>
      </c>
      <c r="J15" s="858">
        <f t="shared" si="0"/>
        <v>3531</v>
      </c>
      <c r="K15" s="858">
        <f t="shared" si="0"/>
        <v>500</v>
      </c>
      <c r="L15" s="858">
        <f t="shared" si="0"/>
        <v>1354</v>
      </c>
      <c r="M15" s="858">
        <f t="shared" si="0"/>
        <v>549</v>
      </c>
      <c r="N15" s="858">
        <f t="shared" si="0"/>
        <v>27423</v>
      </c>
      <c r="O15" s="858">
        <f t="shared" si="0"/>
        <v>34473</v>
      </c>
      <c r="P15" s="858">
        <f t="shared" si="0"/>
        <v>34473</v>
      </c>
      <c r="Q15" s="901">
        <f>SUM(Q10:Q14)-Q11</f>
        <v>1312064</v>
      </c>
      <c r="R15" s="858">
        <f>SUM(R10:R14)-R11</f>
        <v>1394464</v>
      </c>
      <c r="S15" s="858">
        <f>SUM(S10:S14)-S11</f>
        <v>1347519</v>
      </c>
      <c r="T15" s="850">
        <f>SUM(T10:T14)</f>
        <v>1799109</v>
      </c>
      <c r="U15" s="1925">
        <f>SUM(U10:U14)</f>
        <v>2047791</v>
      </c>
      <c r="V15" s="903">
        <f>SUM(V10:V14)</f>
        <v>1946315</v>
      </c>
    </row>
    <row r="16" spans="1:22" ht="21" thickBot="1">
      <c r="A16" s="862" t="s">
        <v>420</v>
      </c>
      <c r="B16" s="863"/>
      <c r="C16" s="863"/>
      <c r="D16" s="863"/>
      <c r="E16" s="864">
        <v>46872</v>
      </c>
      <c r="F16" s="906">
        <v>47567</v>
      </c>
      <c r="G16" s="906">
        <v>47567</v>
      </c>
      <c r="H16" s="863"/>
      <c r="I16" s="863"/>
      <c r="J16" s="863"/>
      <c r="K16" s="863"/>
      <c r="L16" s="863"/>
      <c r="M16" s="863"/>
      <c r="N16" s="863"/>
      <c r="O16" s="863"/>
      <c r="P16" s="863"/>
      <c r="Q16" s="904"/>
      <c r="R16" s="905"/>
      <c r="S16" s="906"/>
      <c r="T16" s="907"/>
      <c r="U16" s="908"/>
      <c r="V16" s="868"/>
    </row>
    <row r="17" spans="1:22" ht="21">
      <c r="A17" s="909"/>
      <c r="B17" s="910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</row>
    <row r="18" spans="1:22" ht="21.6" hidden="1" thickBot="1">
      <c r="A18" s="900"/>
      <c r="B18" s="858"/>
      <c r="C18" s="858"/>
      <c r="D18" s="858">
        <f>INTBEV!D31</f>
        <v>0</v>
      </c>
      <c r="E18" s="858"/>
      <c r="F18" s="858"/>
      <c r="G18" s="858">
        <f>INTBEV!G31</f>
        <v>0</v>
      </c>
      <c r="H18" s="858"/>
      <c r="I18" s="858"/>
      <c r="J18" s="858">
        <f>INTBEV!J31</f>
        <v>0</v>
      </c>
      <c r="K18" s="858"/>
      <c r="L18" s="858"/>
      <c r="M18" s="858">
        <f>INTBEV!M31</f>
        <v>0</v>
      </c>
      <c r="N18" s="858"/>
      <c r="O18" s="858"/>
      <c r="P18" s="858">
        <f>INTBEV!P31</f>
        <v>0</v>
      </c>
      <c r="Q18" s="858"/>
      <c r="R18" s="858"/>
      <c r="S18" s="858">
        <f>INTBEV!S31</f>
        <v>0</v>
      </c>
      <c r="T18" s="859"/>
      <c r="U18" s="902"/>
      <c r="V18" s="912">
        <f>INTBEV!V31</f>
        <v>0</v>
      </c>
    </row>
    <row r="19" spans="1:22" ht="20.399999999999999"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4"/>
    </row>
    <row r="20" spans="1:22" ht="21" hidden="1">
      <c r="A20" s="915" t="s">
        <v>605</v>
      </c>
      <c r="B20" s="916">
        <f t="shared" ref="B20:V20" si="1">B15+B18</f>
        <v>385177</v>
      </c>
      <c r="C20" s="913">
        <f t="shared" si="1"/>
        <v>410430</v>
      </c>
      <c r="D20" s="913">
        <f t="shared" si="1"/>
        <v>390936</v>
      </c>
      <c r="E20" s="913">
        <f t="shared" si="1"/>
        <v>69945</v>
      </c>
      <c r="F20" s="913">
        <f t="shared" si="1"/>
        <v>203049</v>
      </c>
      <c r="G20" s="913">
        <f t="shared" si="1"/>
        <v>169307</v>
      </c>
      <c r="H20" s="916">
        <f t="shared" si="1"/>
        <v>4000</v>
      </c>
      <c r="I20" s="913">
        <f t="shared" si="1"/>
        <v>4021</v>
      </c>
      <c r="J20" s="913">
        <f t="shared" si="1"/>
        <v>3531</v>
      </c>
      <c r="K20" s="913">
        <f t="shared" si="1"/>
        <v>500</v>
      </c>
      <c r="L20" s="913">
        <f t="shared" si="1"/>
        <v>1354</v>
      </c>
      <c r="M20" s="913">
        <f t="shared" si="1"/>
        <v>549</v>
      </c>
      <c r="N20" s="913">
        <f t="shared" si="1"/>
        <v>27423</v>
      </c>
      <c r="O20" s="913">
        <f t="shared" si="1"/>
        <v>34473</v>
      </c>
      <c r="P20" s="913">
        <f t="shared" si="1"/>
        <v>34473</v>
      </c>
      <c r="Q20" s="916">
        <f t="shared" si="1"/>
        <v>1312064</v>
      </c>
      <c r="R20" s="916">
        <f t="shared" si="1"/>
        <v>1394464</v>
      </c>
      <c r="S20" s="917">
        <f t="shared" si="1"/>
        <v>1347519</v>
      </c>
      <c r="T20" s="916">
        <f t="shared" si="1"/>
        <v>1799109</v>
      </c>
      <c r="U20" s="918">
        <f t="shared" si="1"/>
        <v>2047791</v>
      </c>
      <c r="V20" s="874">
        <f t="shared" si="1"/>
        <v>1946315</v>
      </c>
    </row>
    <row r="21" spans="1:22" ht="20.399999999999999">
      <c r="A21" s="919"/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16"/>
      <c r="R21" s="916"/>
      <c r="S21" s="921"/>
      <c r="T21" s="922"/>
      <c r="U21" s="914"/>
    </row>
    <row r="22" spans="1:22" ht="20.399999999999999">
      <c r="A22" s="919"/>
      <c r="B22" s="920"/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16"/>
      <c r="R22" s="916"/>
      <c r="S22" s="921"/>
      <c r="T22" s="922"/>
      <c r="U22" s="914"/>
    </row>
    <row r="23" spans="1:22">
      <c r="Q23" s="911"/>
      <c r="R23" s="911"/>
      <c r="S23" s="911"/>
      <c r="T23" s="911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39" firstPageNumber="34" orientation="landscape" useFirstPageNumber="1" horizontalDpi="4294967292" r:id="rId1"/>
  <headerFooter alignWithMargins="0">
    <oddHeader>&amp;R&amp;17&amp;P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opLeftCell="A49" workbookViewId="0">
      <selection activeCell="E9" sqref="E9:F9"/>
    </sheetView>
  </sheetViews>
  <sheetFormatPr defaultColWidth="8" defaultRowHeight="13.2"/>
  <cols>
    <col min="1" max="1" width="9.88671875" style="345" customWidth="1"/>
    <col min="2" max="2" width="8.5546875" style="249" customWidth="1"/>
    <col min="3" max="3" width="55.109375" style="249" customWidth="1"/>
    <col min="4" max="4" width="11.44140625" style="249" customWidth="1"/>
    <col min="5" max="5" width="11.109375" style="249" hidden="1" customWidth="1"/>
    <col min="6" max="6" width="13" style="249" hidden="1" customWidth="1"/>
    <col min="7" max="7" width="12.44140625" style="249" customWidth="1"/>
    <col min="8" max="8" width="9.44140625" style="249" customWidth="1"/>
    <col min="9" max="9" width="8" style="249" customWidth="1"/>
    <col min="10" max="10" width="8" style="249" hidden="1" customWidth="1"/>
    <col min="11" max="11" width="8" style="249" customWidth="1"/>
    <col min="12" max="12" width="8.5546875" style="249" customWidth="1"/>
    <col min="13" max="13" width="10.109375" style="249" customWidth="1"/>
    <col min="14" max="14" width="9.88671875" style="249" customWidth="1"/>
    <col min="15" max="16384" width="8" style="249"/>
  </cols>
  <sheetData>
    <row r="1" spans="1:12" s="228" customFormat="1" ht="16.5" customHeight="1" thickBot="1">
      <c r="A1" s="1" t="s">
        <v>146</v>
      </c>
      <c r="D1" s="229"/>
      <c r="F1" s="230" t="s">
        <v>147</v>
      </c>
    </row>
    <row r="2" spans="1:12" s="235" customFormat="1" ht="15.6">
      <c r="A2" s="231" t="s">
        <v>148</v>
      </c>
      <c r="B2" s="232"/>
      <c r="C2" s="233" t="s">
        <v>302</v>
      </c>
      <c r="D2" s="234" t="s">
        <v>149</v>
      </c>
    </row>
    <row r="3" spans="1:12" s="235" customFormat="1" ht="16.2" thickBot="1">
      <c r="A3" s="236" t="s">
        <v>150</v>
      </c>
      <c r="B3" s="237"/>
      <c r="C3" s="238" t="s">
        <v>151</v>
      </c>
      <c r="D3" s="239"/>
    </row>
    <row r="4" spans="1:12" s="240" customFormat="1" ht="17.25" customHeight="1" thickBot="1">
      <c r="D4" s="241" t="s">
        <v>152</v>
      </c>
    </row>
    <row r="5" spans="1:12" ht="52.8">
      <c r="A5" s="242" t="s">
        <v>153</v>
      </c>
      <c r="B5" s="243" t="s">
        <v>154</v>
      </c>
      <c r="C5" s="244" t="s">
        <v>155</v>
      </c>
      <c r="D5" s="245" t="s">
        <v>866</v>
      </c>
      <c r="E5" s="246" t="s">
        <v>870</v>
      </c>
      <c r="F5" s="247" t="s">
        <v>743</v>
      </c>
      <c r="G5" s="246" t="s">
        <v>833</v>
      </c>
      <c r="H5" s="247" t="s">
        <v>1011</v>
      </c>
      <c r="I5" s="248" t="s">
        <v>834</v>
      </c>
      <c r="K5" s="242" t="s">
        <v>55</v>
      </c>
      <c r="L5" s="248" t="s">
        <v>56</v>
      </c>
    </row>
    <row r="6" spans="1:12" ht="16.2" thickBot="1">
      <c r="A6" s="250" t="s">
        <v>156</v>
      </c>
      <c r="B6" s="251"/>
      <c r="C6" s="252"/>
      <c r="D6" s="253"/>
      <c r="E6" s="254"/>
      <c r="F6" s="255"/>
      <c r="G6" s="254"/>
      <c r="H6" s="255"/>
      <c r="I6" s="254"/>
      <c r="K6" s="255"/>
      <c r="L6" s="254"/>
    </row>
    <row r="7" spans="1:12" s="261" customFormat="1" ht="16.2" thickBot="1">
      <c r="A7" s="256">
        <v>1</v>
      </c>
      <c r="B7" s="257">
        <v>2</v>
      </c>
      <c r="C7" s="257">
        <v>3</v>
      </c>
      <c r="D7" s="258">
        <v>4</v>
      </c>
      <c r="E7" s="259"/>
      <c r="F7" s="260"/>
      <c r="G7" s="259"/>
      <c r="H7" s="260"/>
      <c r="I7" s="259"/>
      <c r="K7" s="260"/>
      <c r="L7" s="259"/>
    </row>
    <row r="8" spans="1:12" s="261" customFormat="1" ht="15.6">
      <c r="A8" s="262"/>
      <c r="B8" s="263"/>
      <c r="C8" s="263" t="s">
        <v>157</v>
      </c>
      <c r="D8" s="264"/>
      <c r="E8" s="265"/>
      <c r="F8" s="266"/>
      <c r="G8" s="265"/>
      <c r="H8" s="266"/>
      <c r="I8" s="1640"/>
      <c r="K8" s="266"/>
      <c r="L8" s="265"/>
    </row>
    <row r="9" spans="1:12" s="272" customFormat="1" ht="13.8">
      <c r="A9" s="267">
        <v>1</v>
      </c>
      <c r="B9" s="268"/>
      <c r="C9" s="66" t="s">
        <v>836</v>
      </c>
      <c r="D9" s="269"/>
      <c r="E9" s="270"/>
      <c r="F9" s="271"/>
      <c r="G9" s="270"/>
      <c r="H9" s="271"/>
      <c r="I9" s="389"/>
      <c r="K9" s="271"/>
      <c r="L9" s="270"/>
    </row>
    <row r="10" spans="1:12" s="272" customFormat="1" ht="13.8">
      <c r="A10" s="267"/>
      <c r="B10" s="268">
        <v>1</v>
      </c>
      <c r="C10" s="59" t="s">
        <v>896</v>
      </c>
      <c r="D10" s="273">
        <f>'Városüz.+Ig'!E10+Támogatások!E10+Egyébműk!E10+Finanszírozás!E10</f>
        <v>0</v>
      </c>
      <c r="E10" s="274">
        <f>'Városüz.+Ig'!F10+Támogatások!F10+Egyébműk!F10+Finanszírozás!F10</f>
        <v>0</v>
      </c>
      <c r="F10" s="275">
        <f>'Városüz.+Ig'!G10+Támogatások!G10+Egyébműk!G10+Finanszírozás!G10</f>
        <v>0</v>
      </c>
      <c r="G10" s="274">
        <f t="shared" ref="G10:G28" si="0">SUM(E10:F10)</f>
        <v>0</v>
      </c>
      <c r="H10" s="276">
        <f>'Városüz.+Ig'!I10+Támogatások!I10+Egyébműk!I10+Finanszírozás!I10</f>
        <v>0</v>
      </c>
      <c r="I10" s="644"/>
      <c r="K10" s="271"/>
      <c r="L10" s="270"/>
    </row>
    <row r="11" spans="1:12" s="272" customFormat="1" ht="13.8">
      <c r="A11" s="267"/>
      <c r="B11" s="268">
        <v>2</v>
      </c>
      <c r="C11" s="59" t="s">
        <v>905</v>
      </c>
      <c r="D11" s="273">
        <f>'Városüz.+Ig'!E15+Támogatások!E12+Egyébműk!E14+Finanszírozás!E12</f>
        <v>74863</v>
      </c>
      <c r="E11" s="274">
        <f>'Városüz.+Ig'!F15+Támogatások!F12+Egyébműk!F14+Finanszírozás!F12</f>
        <v>90784</v>
      </c>
      <c r="F11" s="275">
        <f>'Városüz.+Ig'!G15+Támogatások!G12+Egyébműk!G14+Finanszírozás!G12</f>
        <v>310</v>
      </c>
      <c r="G11" s="274">
        <f t="shared" si="0"/>
        <v>91094</v>
      </c>
      <c r="H11" s="276">
        <f>'Városüz.+Ig'!I15+Támogatások!I12+Egyébműk!I14+Finanszírozás!I12</f>
        <v>93133</v>
      </c>
      <c r="I11" s="644">
        <f>H11/G11</f>
        <v>1.0223834720179155</v>
      </c>
      <c r="K11" s="273">
        <f>'Városüz.+Ig'!K15+Támogatások!K12+Egyébműk!K14+Finanszírozás!K12</f>
        <v>299</v>
      </c>
      <c r="L11" s="273">
        <f>'Városüz.+Ig'!L15+Támogatások!L12+Egyébműk!L14+Finanszírozás!L12</f>
        <v>0</v>
      </c>
    </row>
    <row r="12" spans="1:12" s="272" customFormat="1" ht="13.8">
      <c r="A12" s="267"/>
      <c r="B12" s="268">
        <v>3</v>
      </c>
      <c r="C12" s="59" t="s">
        <v>842</v>
      </c>
      <c r="D12" s="273">
        <f>'Városüz.+Ig'!E21+Támogatások!E15+Egyébműk!E19+Finanszírozás!E16</f>
        <v>20211</v>
      </c>
      <c r="E12" s="275">
        <f>'Városüz.+Ig'!F21+Támogatások!F15+Egyébműk!F19+Finanszírozás!F16</f>
        <v>29253</v>
      </c>
      <c r="F12" s="275">
        <f>'Városüz.+Ig'!G21+Támogatások!G15+Egyébműk!G19+Finanszírozás!G16</f>
        <v>85</v>
      </c>
      <c r="G12" s="274">
        <f t="shared" si="0"/>
        <v>29338</v>
      </c>
      <c r="H12" s="276">
        <f>'Városüz.+Ig'!I21+Támogatások!I15+Egyébműk!I19+Finanszírozás!I16</f>
        <v>29627</v>
      </c>
      <c r="I12" s="644">
        <f>H12/G12</f>
        <v>1.0098507055695685</v>
      </c>
      <c r="K12" s="273">
        <f>'Városüz.+Ig'!K21+Támogatások!K15+Egyébműk!K19+Finanszírozás!K16</f>
        <v>81</v>
      </c>
      <c r="L12" s="273">
        <f>'Városüz.+Ig'!L21+Támogatások!L15+Egyébműk!L19+Finanszírozás!L16</f>
        <v>0</v>
      </c>
    </row>
    <row r="13" spans="1:12" s="272" customFormat="1" ht="13.8">
      <c r="A13" s="267"/>
      <c r="B13" s="268">
        <v>4</v>
      </c>
      <c r="C13" s="59" t="s">
        <v>844</v>
      </c>
      <c r="D13" s="273">
        <f>'Városüz.+Ig'!E29+Támogatások!E18+Egyébműk!E25+Finanszírozás!E19</f>
        <v>1000</v>
      </c>
      <c r="E13" s="274">
        <f>'Városüz.+Ig'!F29+Támogatások!F18+Egyébműk!F25+Finanszírozás!F19</f>
        <v>3445</v>
      </c>
      <c r="F13" s="275">
        <f>'Városüz.+Ig'!G29+Támogatások!G18+Egyébműk!G25+Finanszírozás!G19</f>
        <v>0</v>
      </c>
      <c r="G13" s="274">
        <f t="shared" si="0"/>
        <v>3445</v>
      </c>
      <c r="H13" s="276">
        <f>'Városüz.+Ig'!I29+Támogatások!I18+Egyébműk!I25+Finanszírozás!I19</f>
        <v>3437</v>
      </c>
      <c r="I13" s="644">
        <f>H13/G13</f>
        <v>0.99767779390420896</v>
      </c>
      <c r="K13" s="271"/>
      <c r="L13" s="270"/>
    </row>
    <row r="14" spans="1:12" s="272" customFormat="1" ht="13.8">
      <c r="A14" s="267"/>
      <c r="B14" s="268">
        <v>6</v>
      </c>
      <c r="C14" s="59" t="s">
        <v>893</v>
      </c>
      <c r="D14" s="273">
        <f>'Városüz.+Ig'!E35+Támogatások!E19+Egyébműk!E29+Finanszírozás!E22</f>
        <v>0</v>
      </c>
      <c r="E14" s="275">
        <f>'Városüz.+Ig'!F35+Támogatások!F19+Egyébműk!F29+Finanszírozás!F22</f>
        <v>0</v>
      </c>
      <c r="F14" s="275">
        <f>'Városüz.+Ig'!G35+Támogatások!G19+Egyébműk!G29+Finanszírozás!G22</f>
        <v>0</v>
      </c>
      <c r="G14" s="274">
        <f t="shared" si="0"/>
        <v>0</v>
      </c>
      <c r="H14" s="276">
        <f>'Városüz.+Ig'!I35+Támogatások!I19+Egyébműk!I29+Finanszírozás!I22</f>
        <v>0</v>
      </c>
      <c r="I14" s="644"/>
      <c r="K14" s="271"/>
      <c r="L14" s="270"/>
    </row>
    <row r="15" spans="1:12" s="272" customFormat="1" ht="13.8">
      <c r="A15" s="267"/>
      <c r="B15" s="268"/>
      <c r="C15" s="66" t="s">
        <v>848</v>
      </c>
      <c r="D15" s="273">
        <f>SUM(D10:D14)</f>
        <v>96074</v>
      </c>
      <c r="E15" s="274">
        <f>SUM(E10:E14)</f>
        <v>123482</v>
      </c>
      <c r="F15" s="275">
        <f>SUM(F10:F14)</f>
        <v>395</v>
      </c>
      <c r="G15" s="274">
        <f t="shared" si="0"/>
        <v>123877</v>
      </c>
      <c r="H15" s="276">
        <f>SUM(H10:H14)</f>
        <v>126197</v>
      </c>
      <c r="I15" s="644">
        <f>H15/G15</f>
        <v>1.018728254639683</v>
      </c>
      <c r="K15" s="273">
        <f>SUM(K10:K14)</f>
        <v>380</v>
      </c>
      <c r="L15" s="273">
        <f>SUM(L10:L14)</f>
        <v>0</v>
      </c>
    </row>
    <row r="16" spans="1:12" s="272" customFormat="1" ht="14.4" thickBot="1">
      <c r="A16" s="278"/>
      <c r="B16" s="279">
        <v>7</v>
      </c>
      <c r="C16" s="101" t="s">
        <v>850</v>
      </c>
      <c r="D16" s="280">
        <f>'Városüz.+Ig'!E39+Támogatások!E22+Egyébműk!E33+Finanszírozás!E25</f>
        <v>0</v>
      </c>
      <c r="E16" s="281">
        <f>'Városüz.+Ig'!F39+Támogatások!F22+Egyébműk!F33+Finanszírozás!F25</f>
        <v>0</v>
      </c>
      <c r="F16" s="281">
        <f>'Városüz.+Ig'!G39+Támogatások!G22+Egyébműk!G33+Finanszírozás!G25</f>
        <v>0</v>
      </c>
      <c r="G16" s="281">
        <f t="shared" si="0"/>
        <v>0</v>
      </c>
      <c r="H16" s="282">
        <f>'Városüz.+Ig'!I39+Támogatások!I22+Egyébműk!I33+Finanszírozás!I25</f>
        <v>0</v>
      </c>
      <c r="I16" s="1564"/>
      <c r="K16" s="1412"/>
      <c r="L16" s="1413"/>
    </row>
    <row r="17" spans="1:12" s="272" customFormat="1" ht="14.4" thickBot="1">
      <c r="A17" s="284"/>
      <c r="B17" s="285"/>
      <c r="C17" s="77" t="s">
        <v>158</v>
      </c>
      <c r="D17" s="286">
        <f>SUM(D15:D16)</f>
        <v>96074</v>
      </c>
      <c r="E17" s="287">
        <f>SUM(E15:E16)</f>
        <v>123482</v>
      </c>
      <c r="F17" s="288">
        <f>SUM(F15:F16)</f>
        <v>395</v>
      </c>
      <c r="G17" s="287">
        <f t="shared" si="0"/>
        <v>123877</v>
      </c>
      <c r="H17" s="288">
        <f>SUM(H15:H16)</f>
        <v>126197</v>
      </c>
      <c r="I17" s="532">
        <f>H17/G17</f>
        <v>1.018728254639683</v>
      </c>
      <c r="K17" s="286">
        <f>SUM(K15:K16)</f>
        <v>380</v>
      </c>
      <c r="L17" s="286">
        <f>SUM(L15:L16)</f>
        <v>0</v>
      </c>
    </row>
    <row r="18" spans="1:12" s="272" customFormat="1" ht="13.8">
      <c r="A18" s="290">
        <v>2</v>
      </c>
      <c r="B18" s="291"/>
      <c r="C18" s="292" t="s">
        <v>858</v>
      </c>
      <c r="D18" s="293"/>
      <c r="E18" s="294"/>
      <c r="F18" s="295"/>
      <c r="G18" s="294">
        <f t="shared" si="0"/>
        <v>0</v>
      </c>
      <c r="H18" s="295"/>
      <c r="I18" s="603"/>
      <c r="K18" s="295"/>
      <c r="L18" s="294"/>
    </row>
    <row r="19" spans="1:12" s="272" customFormat="1" ht="13.8">
      <c r="A19" s="267"/>
      <c r="B19" s="268">
        <v>1</v>
      </c>
      <c r="C19" s="59" t="s">
        <v>860</v>
      </c>
      <c r="D19" s="273">
        <f>fejlesztés!D10</f>
        <v>0</v>
      </c>
      <c r="E19" s="273">
        <f>fejlesztés!E10+fejlesztés!E40</f>
        <v>0</v>
      </c>
      <c r="F19" s="273">
        <f>fejlesztés!F10+fejlesztés!F40</f>
        <v>0</v>
      </c>
      <c r="G19" s="297">
        <f t="shared" si="0"/>
        <v>0</v>
      </c>
      <c r="H19" s="298">
        <f>fejlesztés!H10+fejlesztés!H40</f>
        <v>0</v>
      </c>
      <c r="I19" s="644"/>
      <c r="K19" s="273">
        <f>fejlesztés!J10</f>
        <v>0</v>
      </c>
      <c r="L19" s="273">
        <f>fejlesztés!K10</f>
        <v>0</v>
      </c>
    </row>
    <row r="20" spans="1:12" s="272" customFormat="1" ht="13.8">
      <c r="A20" s="267"/>
      <c r="B20" s="268">
        <v>2</v>
      </c>
      <c r="C20" s="59" t="s">
        <v>904</v>
      </c>
      <c r="D20" s="273">
        <f>fejlesztés!D18</f>
        <v>85537</v>
      </c>
      <c r="E20" s="273">
        <f>fejlesztés!E18</f>
        <v>151442</v>
      </c>
      <c r="F20" s="273">
        <f>fejlesztés!F18</f>
        <v>29522</v>
      </c>
      <c r="G20" s="297">
        <f t="shared" si="0"/>
        <v>180964</v>
      </c>
      <c r="H20" s="298">
        <f>fejlesztés!H18</f>
        <v>170479</v>
      </c>
      <c r="I20" s="644">
        <f>H20/G20</f>
        <v>0.94206029928604584</v>
      </c>
      <c r="K20" s="273">
        <f>fejlesztés!J18</f>
        <v>0</v>
      </c>
      <c r="L20" s="273">
        <f>fejlesztés!K18</f>
        <v>0</v>
      </c>
    </row>
    <row r="21" spans="1:12" s="272" customFormat="1" ht="13.8">
      <c r="A21" s="267"/>
      <c r="B21" s="268">
        <v>3</v>
      </c>
      <c r="C21" s="59" t="s">
        <v>864</v>
      </c>
      <c r="D21" s="273">
        <f>fejlesztés!D40</f>
        <v>0</v>
      </c>
      <c r="E21" s="299"/>
      <c r="F21" s="298"/>
      <c r="G21" s="299">
        <f t="shared" si="0"/>
        <v>0</v>
      </c>
      <c r="H21" s="298"/>
      <c r="I21" s="644"/>
      <c r="K21" s="271"/>
      <c r="L21" s="270"/>
    </row>
    <row r="22" spans="1:12" s="272" customFormat="1" ht="14.4" thickBot="1">
      <c r="A22" s="278"/>
      <c r="B22" s="279">
        <v>4</v>
      </c>
      <c r="C22" s="101" t="s">
        <v>894</v>
      </c>
      <c r="D22" s="273">
        <f>fejlesztés!D42</f>
        <v>0</v>
      </c>
      <c r="E22" s="273">
        <f>fejlesztés!E42</f>
        <v>0</v>
      </c>
      <c r="F22" s="269">
        <f>fejlesztés!F42</f>
        <v>0</v>
      </c>
      <c r="G22" s="273">
        <f t="shared" si="0"/>
        <v>0</v>
      </c>
      <c r="H22" s="300"/>
      <c r="I22" s="1564"/>
      <c r="K22" s="1412"/>
      <c r="L22" s="1413"/>
    </row>
    <row r="23" spans="1:12" s="272" customFormat="1" ht="14.4" thickBot="1">
      <c r="A23" s="284"/>
      <c r="B23" s="285"/>
      <c r="C23" s="77" t="s">
        <v>858</v>
      </c>
      <c r="D23" s="286">
        <f>SUM(D19:D22)</f>
        <v>85537</v>
      </c>
      <c r="E23" s="287">
        <f>SUM(E19:E22)</f>
        <v>151442</v>
      </c>
      <c r="F23" s="288">
        <f>SUM(F19:F22)</f>
        <v>29522</v>
      </c>
      <c r="G23" s="287">
        <f t="shared" si="0"/>
        <v>180964</v>
      </c>
      <c r="H23" s="288">
        <f>SUM(H19:H22)</f>
        <v>170479</v>
      </c>
      <c r="I23" s="532">
        <f>H23/G23</f>
        <v>0.94206029928604584</v>
      </c>
      <c r="K23" s="286">
        <f>SUM(K19:K22)</f>
        <v>0</v>
      </c>
      <c r="L23" s="286">
        <f>SUM(L19:L22)</f>
        <v>0</v>
      </c>
    </row>
    <row r="24" spans="1:12" s="272" customFormat="1" ht="13.8">
      <c r="A24" s="290">
        <v>3</v>
      </c>
      <c r="B24" s="291"/>
      <c r="C24" s="292" t="s">
        <v>912</v>
      </c>
      <c r="D24" s="293"/>
      <c r="E24" s="301"/>
      <c r="F24" s="302"/>
      <c r="G24" s="301">
        <f t="shared" si="0"/>
        <v>0</v>
      </c>
      <c r="H24" s="302"/>
      <c r="I24" s="603"/>
      <c r="K24" s="295"/>
      <c r="L24" s="294"/>
    </row>
    <row r="25" spans="1:12" s="272" customFormat="1" ht="13.8">
      <c r="A25" s="267"/>
      <c r="B25" s="268">
        <v>1</v>
      </c>
      <c r="C25" s="59" t="s">
        <v>159</v>
      </c>
      <c r="D25" s="273"/>
      <c r="E25" s="299"/>
      <c r="F25" s="298"/>
      <c r="G25" s="299">
        <f t="shared" si="0"/>
        <v>0</v>
      </c>
      <c r="H25" s="298"/>
      <c r="I25" s="644"/>
      <c r="K25" s="271"/>
      <c r="L25" s="270"/>
    </row>
    <row r="26" spans="1:12" s="272" customFormat="1" ht="13.8">
      <c r="A26" s="267"/>
      <c r="B26" s="268">
        <v>2</v>
      </c>
      <c r="C26" s="59" t="s">
        <v>914</v>
      </c>
      <c r="D26" s="273">
        <f>Egyébműk!E36+Finanszírozás!E29</f>
        <v>0</v>
      </c>
      <c r="E26" s="299">
        <f>Egyébműk!F36+Finanszírozás!F29</f>
        <v>0</v>
      </c>
      <c r="F26" s="298">
        <f>Egyébműk!G36+Finanszírozás!G29</f>
        <v>0</v>
      </c>
      <c r="G26" s="299">
        <f t="shared" si="0"/>
        <v>0</v>
      </c>
      <c r="H26" s="298">
        <f>Egyébműk!I36+Finanszírozás!I29</f>
        <v>0</v>
      </c>
      <c r="I26" s="644"/>
      <c r="K26" s="271"/>
      <c r="L26" s="270"/>
    </row>
    <row r="27" spans="1:12" s="272" customFormat="1" ht="13.8">
      <c r="A27" s="267"/>
      <c r="B27" s="268">
        <v>3</v>
      </c>
      <c r="C27" s="59" t="s">
        <v>916</v>
      </c>
      <c r="D27" s="273">
        <f>'Városüz.+Ig'!E42+Egyébműk!E37+Finanszírozás!E30</f>
        <v>0</v>
      </c>
      <c r="E27" s="299">
        <f>'Városüz.+Ig'!F42+Egyébműk!F37+Finanszírozás!F30</f>
        <v>0</v>
      </c>
      <c r="F27" s="298">
        <f>'Városüz.+Ig'!G42+Egyébműk!G37+Finanszírozás!G30</f>
        <v>0</v>
      </c>
      <c r="G27" s="299">
        <f t="shared" si="0"/>
        <v>0</v>
      </c>
      <c r="H27" s="298">
        <f>'Városüz.+Ig'!I42+Egyébműk!I37+Finanszírozás!I30</f>
        <v>0</v>
      </c>
      <c r="I27" s="644"/>
      <c r="K27" s="271"/>
      <c r="L27" s="270"/>
    </row>
    <row r="28" spans="1:12" s="272" customFormat="1" ht="13.8">
      <c r="A28" s="267"/>
      <c r="B28" s="268">
        <v>5</v>
      </c>
      <c r="C28" s="59" t="s">
        <v>891</v>
      </c>
      <c r="D28" s="273">
        <f>'Városüz.+Ig'!E43+Támogatások!E25+Egyébműk!E38+Finanszírozás!E32</f>
        <v>148960</v>
      </c>
      <c r="E28" s="273">
        <f>'Városüz.+Ig'!F43+Támogatások!F25+Egyébműk!F38+Finanszírozás!F32</f>
        <v>205753</v>
      </c>
      <c r="F28" s="273">
        <f>'Városüz.+Ig'!G43+Támogatások!G25+Egyébműk!G38+Finanszírozás!G32</f>
        <v>39390</v>
      </c>
      <c r="G28" s="273">
        <f t="shared" si="0"/>
        <v>245143</v>
      </c>
      <c r="H28" s="298">
        <f>'Városüz.+Ig'!I43+Támogatások!I25+Egyébműk!I38+Finanszírozás!I32</f>
        <v>219426</v>
      </c>
      <c r="I28" s="644">
        <f>H28/G28</f>
        <v>0.89509388397792311</v>
      </c>
      <c r="K28" s="273">
        <f>'Városüz.+Ig'!K43+Támogatások!K25+Egyébműk!K38+Finanszírozás!K32</f>
        <v>810</v>
      </c>
      <c r="L28" s="273">
        <f>'Városüz.+Ig'!L43+Támogatások!L25+Egyébműk!L38+Finanszírozás!L32</f>
        <v>0</v>
      </c>
    </row>
    <row r="29" spans="1:12" s="272" customFormat="1" ht="13.8">
      <c r="A29" s="278"/>
      <c r="B29" s="279"/>
      <c r="C29" s="101" t="s">
        <v>748</v>
      </c>
      <c r="D29" s="280"/>
      <c r="E29" s="299"/>
      <c r="F29" s="303"/>
      <c r="G29" s="304"/>
      <c r="H29" s="300"/>
      <c r="I29" s="1564"/>
      <c r="K29" s="271"/>
      <c r="L29" s="270"/>
    </row>
    <row r="30" spans="1:12" s="272" customFormat="1" ht="13.8">
      <c r="A30" s="267"/>
      <c r="B30" s="268">
        <v>7</v>
      </c>
      <c r="C30" s="59" t="s">
        <v>892</v>
      </c>
      <c r="D30" s="273">
        <f>fejlesztés!D54</f>
        <v>191988</v>
      </c>
      <c r="E30" s="273">
        <f>fejlesztés!E54</f>
        <v>1919217</v>
      </c>
      <c r="F30" s="273">
        <f>fejlesztés!F54</f>
        <v>492</v>
      </c>
      <c r="G30" s="273">
        <f>SUM(E30:F30)</f>
        <v>1919709</v>
      </c>
      <c r="H30" s="298">
        <f>fejlesztés!H54</f>
        <v>1709192</v>
      </c>
      <c r="I30" s="644">
        <f>H30/G30</f>
        <v>0.89033910868782717</v>
      </c>
      <c r="K30" s="273">
        <f>fejlesztés!J54</f>
        <v>0</v>
      </c>
      <c r="L30" s="273">
        <f>fejlesztés!K54</f>
        <v>0</v>
      </c>
    </row>
    <row r="31" spans="1:12" s="272" customFormat="1" ht="14.4" thickBot="1">
      <c r="A31" s="305"/>
      <c r="B31" s="306"/>
      <c r="C31" s="307" t="s">
        <v>785</v>
      </c>
      <c r="D31" s="308"/>
      <c r="E31" s="309"/>
      <c r="F31" s="310"/>
      <c r="G31" s="311"/>
      <c r="H31" s="312"/>
      <c r="I31" s="1565"/>
      <c r="K31" s="1412"/>
      <c r="L31" s="1413"/>
    </row>
    <row r="32" spans="1:12" s="272" customFormat="1" ht="14.4" thickBot="1">
      <c r="A32" s="284"/>
      <c r="B32" s="285"/>
      <c r="C32" s="77" t="s">
        <v>912</v>
      </c>
      <c r="D32" s="286">
        <f>SUM(D25:D31)</f>
        <v>340948</v>
      </c>
      <c r="E32" s="286">
        <f>SUM(E25:E31)</f>
        <v>2124970</v>
      </c>
      <c r="F32" s="286">
        <f>SUM(F25:F31)</f>
        <v>39882</v>
      </c>
      <c r="G32" s="286">
        <f t="shared" ref="G32:G50" si="1">SUM(E32:F32)</f>
        <v>2164852</v>
      </c>
      <c r="H32" s="288">
        <f>SUM(H25:H30)</f>
        <v>1928618</v>
      </c>
      <c r="I32" s="532">
        <f>H32/G32</f>
        <v>0.89087752881028359</v>
      </c>
      <c r="K32" s="286">
        <f>SUM(K25:K31)</f>
        <v>810</v>
      </c>
      <c r="L32" s="286">
        <f>SUM(L25:L31)</f>
        <v>0</v>
      </c>
    </row>
    <row r="33" spans="1:12" s="272" customFormat="1" ht="13.8">
      <c r="A33" s="290">
        <v>4</v>
      </c>
      <c r="B33" s="291"/>
      <c r="C33" s="292" t="s">
        <v>924</v>
      </c>
      <c r="D33" s="314"/>
      <c r="E33" s="301"/>
      <c r="F33" s="302"/>
      <c r="G33" s="301">
        <f t="shared" si="1"/>
        <v>0</v>
      </c>
      <c r="H33" s="302"/>
      <c r="I33" s="603"/>
      <c r="K33" s="295"/>
      <c r="L33" s="294"/>
    </row>
    <row r="34" spans="1:12" s="272" customFormat="1" ht="13.8">
      <c r="A34" s="290"/>
      <c r="B34" s="291">
        <v>1</v>
      </c>
      <c r="C34" s="403" t="s">
        <v>673</v>
      </c>
      <c r="D34" s="314">
        <f>Finanszírozás!E43</f>
        <v>0</v>
      </c>
      <c r="E34" s="314">
        <f>Finanszírozás!F43</f>
        <v>0</v>
      </c>
      <c r="F34" s="302">
        <f>Finanszírozás!G44</f>
        <v>0</v>
      </c>
      <c r="G34" s="301">
        <f t="shared" si="1"/>
        <v>0</v>
      </c>
      <c r="H34" s="302"/>
      <c r="I34" s="603"/>
      <c r="K34" s="271"/>
      <c r="L34" s="270"/>
    </row>
    <row r="35" spans="1:12" s="272" customFormat="1" ht="13.8">
      <c r="A35" s="290"/>
      <c r="B35" s="291">
        <v>2</v>
      </c>
      <c r="C35" s="403" t="s">
        <v>674</v>
      </c>
      <c r="D35" s="314">
        <f>fejlesztés!D86</f>
        <v>0</v>
      </c>
      <c r="E35" s="314">
        <f>fejlesztés!E86</f>
        <v>0</v>
      </c>
      <c r="F35" s="302"/>
      <c r="G35" s="301">
        <f t="shared" si="1"/>
        <v>0</v>
      </c>
      <c r="H35" s="302"/>
      <c r="I35" s="603"/>
      <c r="K35" s="271"/>
      <c r="L35" s="270"/>
    </row>
    <row r="36" spans="1:12" s="272" customFormat="1" ht="13.8">
      <c r="A36" s="290"/>
      <c r="B36" s="291">
        <v>3</v>
      </c>
      <c r="C36" s="1208" t="s">
        <v>672</v>
      </c>
      <c r="D36" s="314">
        <f>SUM(D34:D35)</f>
        <v>0</v>
      </c>
      <c r="E36" s="314">
        <f>SUM(E34:E35)</f>
        <v>0</v>
      </c>
      <c r="F36" s="302">
        <f>F34</f>
        <v>0</v>
      </c>
      <c r="G36" s="301">
        <f t="shared" si="1"/>
        <v>0</v>
      </c>
      <c r="H36" s="302"/>
      <c r="I36" s="603"/>
      <c r="K36" s="271"/>
      <c r="L36" s="270"/>
    </row>
    <row r="37" spans="1:12" s="272" customFormat="1" ht="13.8">
      <c r="A37" s="267"/>
      <c r="B37" s="268">
        <v>4</v>
      </c>
      <c r="C37" s="59" t="s">
        <v>926</v>
      </c>
      <c r="D37" s="273">
        <f>'Városüz.+Ig'!E52+Támogatások!E34+Finanszírozás!E45+fejlesztés!D88</f>
        <v>97634</v>
      </c>
      <c r="E37" s="273">
        <f>'Városüz.+Ig'!F52+Támogatások!F34+Finanszírozás!F45+fejlesztés!E88</f>
        <v>110504</v>
      </c>
      <c r="F37" s="299">
        <f>'Városüz.+Ig'!G52+Támogatások!G34+Finanszírozás!G45+fejlesztés!F84+fejlesztés!F88</f>
        <v>0</v>
      </c>
      <c r="G37" s="299">
        <f t="shared" si="1"/>
        <v>110504</v>
      </c>
      <c r="H37" s="298">
        <f>'Városüz.+Ig'!I52+Támogatások!I34+Finanszírozás!I45+FEJL2003!F54-399</f>
        <v>94508</v>
      </c>
      <c r="I37" s="644">
        <f>H37/G37</f>
        <v>0.85524505900238901</v>
      </c>
      <c r="K37" s="273"/>
      <c r="L37" s="273"/>
    </row>
    <row r="38" spans="1:12" s="272" customFormat="1" ht="13.8">
      <c r="A38" s="267"/>
      <c r="B38" s="268">
        <v>5</v>
      </c>
      <c r="C38" s="59" t="s">
        <v>161</v>
      </c>
      <c r="D38" s="273">
        <f>'Városüz.+Ig'!E53+Támogatások!E36+Finanszírozás!E50</f>
        <v>0</v>
      </c>
      <c r="E38" s="299">
        <f>'Városüz.+Ig'!F53+Támogatások!F36+Finanszírozás!F50</f>
        <v>0</v>
      </c>
      <c r="F38" s="299">
        <f>'Városüz.+Ig'!G53+Támogatások!G36+Finanszírozás!G50</f>
        <v>0</v>
      </c>
      <c r="G38" s="299">
        <f t="shared" si="1"/>
        <v>0</v>
      </c>
      <c r="H38" s="298">
        <f>'Városüz.+Ig'!I53+Támogatások!I36+Finanszírozás!I50</f>
        <v>0</v>
      </c>
      <c r="I38" s="644"/>
      <c r="K38" s="271"/>
      <c r="L38" s="270"/>
    </row>
    <row r="39" spans="1:12" s="272" customFormat="1" ht="13.8">
      <c r="A39" s="267"/>
      <c r="B39" s="268">
        <v>6</v>
      </c>
      <c r="C39" s="59" t="s">
        <v>162</v>
      </c>
      <c r="D39" s="273">
        <f>Finanszírozás!E51</f>
        <v>0</v>
      </c>
      <c r="E39" s="273"/>
      <c r="F39" s="273">
        <f>Finanszírozás!G51</f>
        <v>0</v>
      </c>
      <c r="G39" s="273">
        <f t="shared" si="1"/>
        <v>0</v>
      </c>
      <c r="H39" s="298">
        <f>Finanszírozás!I51</f>
        <v>0</v>
      </c>
      <c r="I39" s="644"/>
      <c r="K39" s="271"/>
      <c r="L39" s="270"/>
    </row>
    <row r="40" spans="1:12" s="272" customFormat="1" ht="13.8">
      <c r="A40" s="267"/>
      <c r="B40" s="268">
        <v>7</v>
      </c>
      <c r="C40" s="59" t="s">
        <v>163</v>
      </c>
      <c r="D40" s="273">
        <f>fejlesztés!D93+fejlesztés!D92</f>
        <v>0</v>
      </c>
      <c r="E40" s="273">
        <f>fejlesztés!E93+fejlesztés!E92</f>
        <v>0</v>
      </c>
      <c r="F40" s="273">
        <f>fejlesztés!F91</f>
        <v>0</v>
      </c>
      <c r="G40" s="273">
        <f t="shared" si="1"/>
        <v>0</v>
      </c>
      <c r="H40" s="298">
        <f>fejlesztés!H91</f>
        <v>0</v>
      </c>
      <c r="I40" s="644"/>
      <c r="K40" s="273">
        <f>fejlesztés!J83+fejlesztés!J82</f>
        <v>0</v>
      </c>
      <c r="L40" s="273">
        <f>fejlesztés!K83+fejlesztés!K82</f>
        <v>0</v>
      </c>
    </row>
    <row r="41" spans="1:12" s="272" customFormat="1" ht="13.8">
      <c r="A41" s="267"/>
      <c r="B41" s="268"/>
      <c r="C41" s="315" t="s">
        <v>164</v>
      </c>
      <c r="D41" s="316">
        <f>SUM(D39:D40)</f>
        <v>0</v>
      </c>
      <c r="E41" s="317">
        <f>SUM(E39:E40)</f>
        <v>0</v>
      </c>
      <c r="F41" s="318">
        <f>SUM(F39:F40)</f>
        <v>0</v>
      </c>
      <c r="G41" s="317">
        <f t="shared" si="1"/>
        <v>0</v>
      </c>
      <c r="H41" s="318">
        <f>SUM(H39:H40)</f>
        <v>0</v>
      </c>
      <c r="I41" s="1570"/>
      <c r="K41" s="316">
        <f>SUM(K39:K40)</f>
        <v>0</v>
      </c>
      <c r="L41" s="316">
        <f>SUM(L39:L40)</f>
        <v>0</v>
      </c>
    </row>
    <row r="42" spans="1:12" s="272" customFormat="1" ht="13.8">
      <c r="A42" s="267"/>
      <c r="B42" s="268">
        <v>8</v>
      </c>
      <c r="C42" s="59" t="s">
        <v>930</v>
      </c>
      <c r="D42" s="273">
        <f>Finanszírozás!E53</f>
        <v>0</v>
      </c>
      <c r="E42" s="299">
        <f>Finanszírozás!F53</f>
        <v>0</v>
      </c>
      <c r="F42" s="298">
        <f>Finanszírozás!G53</f>
        <v>0</v>
      </c>
      <c r="G42" s="299">
        <f t="shared" si="1"/>
        <v>0</v>
      </c>
      <c r="H42" s="298">
        <f>Finanszírozás!I53</f>
        <v>0</v>
      </c>
      <c r="I42" s="644"/>
      <c r="K42" s="295"/>
      <c r="L42" s="294"/>
    </row>
    <row r="43" spans="1:12" s="272" customFormat="1" ht="13.8">
      <c r="A43" s="267"/>
      <c r="B43" s="268"/>
      <c r="C43" s="66" t="s">
        <v>932</v>
      </c>
      <c r="D43" s="273">
        <f>SUM(D41:D42)</f>
        <v>0</v>
      </c>
      <c r="E43" s="273">
        <f>SUM(E41:E42)</f>
        <v>0</v>
      </c>
      <c r="F43" s="273">
        <f>SUM(F41:F42)</f>
        <v>0</v>
      </c>
      <c r="G43" s="273">
        <f t="shared" si="1"/>
        <v>0</v>
      </c>
      <c r="H43" s="298">
        <f>SUM(H41:H42)</f>
        <v>0</v>
      </c>
      <c r="I43" s="644"/>
      <c r="K43" s="273">
        <f>SUM(K41:K42)</f>
        <v>0</v>
      </c>
      <c r="L43" s="273">
        <f>SUM(L41:L42)</f>
        <v>0</v>
      </c>
    </row>
    <row r="44" spans="1:12" s="272" customFormat="1" ht="13.8">
      <c r="A44" s="267"/>
      <c r="B44" s="268">
        <v>9</v>
      </c>
      <c r="C44" s="59" t="s">
        <v>934</v>
      </c>
      <c r="D44" s="273">
        <f>Finanszírozás!E55</f>
        <v>0</v>
      </c>
      <c r="E44" s="299">
        <f>Finanszírozás!F55</f>
        <v>200000</v>
      </c>
      <c r="F44" s="298">
        <f>Finanszírozás!G55</f>
        <v>0</v>
      </c>
      <c r="G44" s="299">
        <f t="shared" si="1"/>
        <v>200000</v>
      </c>
      <c r="H44" s="298">
        <f>Finanszírozás!I55</f>
        <v>0</v>
      </c>
      <c r="I44" s="644"/>
      <c r="K44" s="271"/>
      <c r="L44" s="270"/>
    </row>
    <row r="45" spans="1:12" s="272" customFormat="1" ht="13.8">
      <c r="A45" s="267"/>
      <c r="B45" s="268"/>
      <c r="C45" s="315" t="s">
        <v>165</v>
      </c>
      <c r="D45" s="316">
        <f>D36+D37+D38+D43+D44</f>
        <v>97634</v>
      </c>
      <c r="E45" s="316">
        <f>E36+E37+E38+E43+E44</f>
        <v>310504</v>
      </c>
      <c r="F45" s="318">
        <f>F37+F38+F43+F44</f>
        <v>0</v>
      </c>
      <c r="G45" s="317">
        <f t="shared" si="1"/>
        <v>310504</v>
      </c>
      <c r="H45" s="318">
        <f>H37+H38+H43+H44</f>
        <v>94508</v>
      </c>
      <c r="I45" s="1570">
        <f>H45/G45</f>
        <v>0.30436966995594261</v>
      </c>
      <c r="K45" s="316">
        <f>K36+K37+K38+K43+K44</f>
        <v>0</v>
      </c>
      <c r="L45" s="316">
        <f>L36+L37+L38+L43+L44</f>
        <v>0</v>
      </c>
    </row>
    <row r="46" spans="1:12" s="272" customFormat="1" ht="13.8">
      <c r="A46" s="267"/>
      <c r="B46" s="268">
        <v>10</v>
      </c>
      <c r="C46" s="59" t="s">
        <v>938</v>
      </c>
      <c r="D46" s="273"/>
      <c r="E46" s="299"/>
      <c r="F46" s="298"/>
      <c r="G46" s="299">
        <f t="shared" si="1"/>
        <v>0</v>
      </c>
      <c r="H46" s="298"/>
      <c r="I46" s="644"/>
      <c r="K46" s="271"/>
      <c r="L46" s="270"/>
    </row>
    <row r="47" spans="1:12" s="272" customFormat="1" ht="13.8">
      <c r="A47" s="267"/>
      <c r="B47" s="268">
        <v>11</v>
      </c>
      <c r="C47" s="59" t="s">
        <v>940</v>
      </c>
      <c r="D47" s="273">
        <f>'Városüz.+Ig'!E55+Támogatások!E37+Egyébműk!E54+Finanszírozás!E58+fejlesztés!D100</f>
        <v>518330</v>
      </c>
      <c r="E47" s="273">
        <f>'Városüz.+Ig'!F55+Támogatások!F37+Egyébműk!F54+Finanszírozás!F58+fejlesztés!E100</f>
        <v>648810</v>
      </c>
      <c r="F47" s="273">
        <f>'Városüz.+Ig'!G55+Támogatások!G37+Egyébműk!G54+Finanszírozás!G58+fejlesztés!F100</f>
        <v>0</v>
      </c>
      <c r="G47" s="273">
        <f t="shared" si="1"/>
        <v>648810</v>
      </c>
      <c r="H47" s="298">
        <f>'Városüz.+Ig'!I55+Támogatások!I37+Egyébműk!I54+Finanszírozás!I58+fejlesztés!H100</f>
        <v>648810</v>
      </c>
      <c r="I47" s="644">
        <f>H47/G47</f>
        <v>1</v>
      </c>
      <c r="K47" s="273">
        <f>'Városüz.+Ig'!K55+Támogatások!K37+Egyébműk!K54+Finanszírozás!K58+fejlesztés!J91</f>
        <v>0</v>
      </c>
      <c r="L47" s="273">
        <f>'Városüz.+Ig'!L55+Támogatások!L37+Egyébműk!L54+Finanszírozás!L58+fejlesztés!K91</f>
        <v>0</v>
      </c>
    </row>
    <row r="48" spans="1:12" s="272" customFormat="1" ht="13.8" hidden="1">
      <c r="A48" s="267"/>
      <c r="B48" s="268"/>
      <c r="C48" s="59"/>
      <c r="D48" s="273"/>
      <c r="E48" s="299"/>
      <c r="F48" s="298"/>
      <c r="G48" s="299">
        <f t="shared" si="1"/>
        <v>0</v>
      </c>
      <c r="H48" s="298"/>
      <c r="I48" s="644"/>
      <c r="K48" s="271"/>
      <c r="L48" s="270"/>
    </row>
    <row r="49" spans="1:13" s="272" customFormat="1" ht="14.4" thickBot="1">
      <c r="A49" s="278"/>
      <c r="B49" s="279"/>
      <c r="C49" s="319" t="s">
        <v>945</v>
      </c>
      <c r="D49" s="320">
        <f>SUM(D47:D48)</f>
        <v>518330</v>
      </c>
      <c r="E49" s="321">
        <f>SUM(E47:E48)</f>
        <v>648810</v>
      </c>
      <c r="F49" s="320">
        <f>SUM(F47:F48)</f>
        <v>0</v>
      </c>
      <c r="G49" s="320">
        <f t="shared" si="1"/>
        <v>648810</v>
      </c>
      <c r="H49" s="322">
        <f>SUM(H47:H48)</f>
        <v>648810</v>
      </c>
      <c r="I49" s="1638">
        <f>H49/G49</f>
        <v>1</v>
      </c>
      <c r="K49" s="320">
        <f>SUM(K47:K48)</f>
        <v>0</v>
      </c>
      <c r="L49" s="320">
        <f>SUM(L47:L48)</f>
        <v>0</v>
      </c>
    </row>
    <row r="50" spans="1:13" s="272" customFormat="1" ht="14.4" thickBot="1">
      <c r="A50" s="323"/>
      <c r="B50" s="324"/>
      <c r="C50" s="325" t="s">
        <v>924</v>
      </c>
      <c r="D50" s="326">
        <f>D45+D46+D49</f>
        <v>615964</v>
      </c>
      <c r="E50" s="286">
        <f>E45+E46+E49</f>
        <v>959314</v>
      </c>
      <c r="F50" s="286">
        <f>F36+F45+F46+F49</f>
        <v>0</v>
      </c>
      <c r="G50" s="286">
        <f t="shared" si="1"/>
        <v>959314</v>
      </c>
      <c r="H50" s="288">
        <f>H45+H46+H49</f>
        <v>743318</v>
      </c>
      <c r="I50" s="532">
        <f>H50/G50</f>
        <v>0.77484327342246651</v>
      </c>
      <c r="K50" s="286">
        <f>K45+K46+K49</f>
        <v>0</v>
      </c>
      <c r="L50" s="286">
        <f>L45+L46+L49</f>
        <v>0</v>
      </c>
    </row>
    <row r="51" spans="1:13" s="272" customFormat="1" ht="13.8">
      <c r="A51" s="327">
        <v>5</v>
      </c>
      <c r="B51" s="328"/>
      <c r="C51" s="52" t="s">
        <v>949</v>
      </c>
      <c r="D51" s="329"/>
      <c r="E51" s="301"/>
      <c r="F51" s="302"/>
      <c r="G51" s="301"/>
      <c r="H51" s="302"/>
      <c r="I51" s="603"/>
      <c r="K51" s="295"/>
      <c r="L51" s="294"/>
    </row>
    <row r="52" spans="1:13" s="272" customFormat="1" ht="13.8">
      <c r="A52" s="330"/>
      <c r="B52" s="331">
        <v>1</v>
      </c>
      <c r="C52" s="59" t="s">
        <v>1</v>
      </c>
      <c r="D52" s="273">
        <f>fejlesztés!D111+Finanszírozás!E62+Finanszírozás!E63</f>
        <v>779000</v>
      </c>
      <c r="E52" s="273">
        <f>fejlesztés!E111+Finanszírozás!F62</f>
        <v>779000</v>
      </c>
      <c r="F52" s="269">
        <f>fejlesztés!F111+Finanszírozás!G62</f>
        <v>0</v>
      </c>
      <c r="G52" s="273">
        <f t="shared" ref="G52:G66" si="2">SUM(E52:F52)</f>
        <v>779000</v>
      </c>
      <c r="H52" s="298">
        <f>Finanszírozás!I62+fejlesztés!H111</f>
        <v>831962</v>
      </c>
      <c r="I52" s="644">
        <f>H52/G52</f>
        <v>1.067987163029525</v>
      </c>
      <c r="K52" s="273">
        <f>fejlesztés!J96+Finanszírozás!K62+Finanszírozás!K63</f>
        <v>0</v>
      </c>
      <c r="L52" s="273">
        <f>fejlesztés!K96+Finanszírozás!L62+Finanszírozás!L63</f>
        <v>0</v>
      </c>
    </row>
    <row r="53" spans="1:13" s="272" customFormat="1" ht="13.8">
      <c r="A53" s="330"/>
      <c r="B53" s="331">
        <v>2</v>
      </c>
      <c r="C53" s="59" t="s">
        <v>3</v>
      </c>
      <c r="D53" s="273">
        <f>Finanszírozás!E64</f>
        <v>39000</v>
      </c>
      <c r="E53" s="273">
        <f>Finanszírozás!F64</f>
        <v>39000</v>
      </c>
      <c r="F53" s="273">
        <f>Finanszírozás!G64</f>
        <v>0</v>
      </c>
      <c r="G53" s="273">
        <f t="shared" si="2"/>
        <v>39000</v>
      </c>
      <c r="H53" s="298">
        <f>Finanszírozás!I64</f>
        <v>41465</v>
      </c>
      <c r="I53" s="644">
        <f>H53/G53</f>
        <v>1.0632051282051282</v>
      </c>
      <c r="K53" s="273">
        <f>Finanszírozás!K64</f>
        <v>0</v>
      </c>
      <c r="L53" s="273">
        <f>Finanszírozás!L64</f>
        <v>0</v>
      </c>
    </row>
    <row r="54" spans="1:13" s="272" customFormat="1" ht="13.8">
      <c r="A54" s="330"/>
      <c r="B54" s="331">
        <v>3</v>
      </c>
      <c r="C54" s="59" t="s">
        <v>7</v>
      </c>
      <c r="D54" s="273">
        <f>Finanszírozás!E69</f>
        <v>0</v>
      </c>
      <c r="E54" s="299">
        <f>Finanszírozás!F69</f>
        <v>0</v>
      </c>
      <c r="F54" s="298">
        <f>Finanszírozás!G69</f>
        <v>0</v>
      </c>
      <c r="G54" s="299">
        <f t="shared" si="2"/>
        <v>0</v>
      </c>
      <c r="H54" s="298">
        <f>Finanszírozás!I69</f>
        <v>0</v>
      </c>
      <c r="I54" s="644"/>
      <c r="K54" s="271"/>
      <c r="L54" s="270"/>
    </row>
    <row r="55" spans="1:13" s="272" customFormat="1" ht="13.8">
      <c r="A55" s="330"/>
      <c r="B55" s="331">
        <v>4</v>
      </c>
      <c r="C55" s="59" t="s">
        <v>18</v>
      </c>
      <c r="D55" s="273">
        <f>Finanszírozás!E70</f>
        <v>0</v>
      </c>
      <c r="E55" s="299">
        <f>Finanszírozás!F70</f>
        <v>0</v>
      </c>
      <c r="F55" s="298">
        <f>Finanszírozás!G70</f>
        <v>0</v>
      </c>
      <c r="G55" s="299">
        <f t="shared" si="2"/>
        <v>0</v>
      </c>
      <c r="H55" s="298">
        <f>Finanszírozás!I70</f>
        <v>0</v>
      </c>
      <c r="I55" s="644"/>
      <c r="K55" s="271"/>
      <c r="L55" s="270"/>
    </row>
    <row r="56" spans="1:13" s="272" customFormat="1" ht="13.8">
      <c r="A56" s="330"/>
      <c r="B56" s="331">
        <v>5</v>
      </c>
      <c r="C56" s="59" t="s">
        <v>20</v>
      </c>
      <c r="D56" s="273">
        <f>Finanszírozás!E71</f>
        <v>0</v>
      </c>
      <c r="E56" s="299">
        <f>Finanszírozás!F71</f>
        <v>0</v>
      </c>
      <c r="F56" s="298">
        <f>Finanszírozás!G71</f>
        <v>0</v>
      </c>
      <c r="G56" s="299">
        <f t="shared" si="2"/>
        <v>0</v>
      </c>
      <c r="H56" s="298">
        <f>Finanszírozás!I71</f>
        <v>0</v>
      </c>
      <c r="I56" s="644"/>
      <c r="K56" s="271"/>
      <c r="L56" s="270"/>
    </row>
    <row r="57" spans="1:13" s="272" customFormat="1" ht="13.8">
      <c r="A57" s="330"/>
      <c r="B57" s="331">
        <v>6</v>
      </c>
      <c r="C57" s="59" t="s">
        <v>41</v>
      </c>
      <c r="D57" s="273">
        <f>Finanszírozás!E72</f>
        <v>0</v>
      </c>
      <c r="E57" s="299">
        <f>Finanszírozás!F72</f>
        <v>0</v>
      </c>
      <c r="F57" s="298">
        <f>Finanszírozás!G72</f>
        <v>0</v>
      </c>
      <c r="G57" s="299">
        <f t="shared" si="2"/>
        <v>0</v>
      </c>
      <c r="H57" s="298">
        <f>Finanszírozás!I72</f>
        <v>0</v>
      </c>
      <c r="I57" s="644"/>
      <c r="K57" s="271"/>
      <c r="L57" s="270"/>
    </row>
    <row r="58" spans="1:13" s="272" customFormat="1" ht="13.8">
      <c r="A58" s="330"/>
      <c r="B58" s="331">
        <v>7</v>
      </c>
      <c r="C58" s="59" t="s">
        <v>23</v>
      </c>
      <c r="D58" s="273">
        <f>Finanszírozás!E73</f>
        <v>0</v>
      </c>
      <c r="E58" s="273">
        <f>Finanszírozás!F73</f>
        <v>0</v>
      </c>
      <c r="F58" s="299">
        <f>Finanszírozás!G73</f>
        <v>0</v>
      </c>
      <c r="G58" s="608">
        <f t="shared" si="2"/>
        <v>0</v>
      </c>
      <c r="H58" s="298">
        <f>Finanszírozás!I73</f>
        <v>0</v>
      </c>
      <c r="I58" s="644"/>
      <c r="K58" s="271"/>
      <c r="L58" s="270"/>
    </row>
    <row r="59" spans="1:13" s="272" customFormat="1" ht="13.8">
      <c r="A59" s="330"/>
      <c r="B59" s="331">
        <v>8</v>
      </c>
      <c r="C59" s="59" t="s">
        <v>25</v>
      </c>
      <c r="D59" s="273">
        <f>Finanszírozás!E74+'Városüz.+Ig'!E32</f>
        <v>26000</v>
      </c>
      <c r="E59" s="273">
        <f>Finanszírozás!F74+'Városüz.+Ig'!F32</f>
        <v>26000</v>
      </c>
      <c r="F59" s="299">
        <f>Finanszírozás!G74+'Városüz.+Ig'!G32</f>
        <v>0</v>
      </c>
      <c r="G59" s="608">
        <f t="shared" si="2"/>
        <v>26000</v>
      </c>
      <c r="H59" s="298">
        <f>Finanszírozás!I74+'Városüz.+Ig'!I32</f>
        <v>27752</v>
      </c>
      <c r="I59" s="644">
        <f t="shared" ref="I59:I66" si="3">H59/G59</f>
        <v>1.0673846153846154</v>
      </c>
      <c r="K59" s="273">
        <f>Finanszírozás!K74+'Városüz.+Ig'!K32</f>
        <v>0</v>
      </c>
      <c r="L59" s="273">
        <f>Finanszírozás!L74+'Városüz.+Ig'!L32</f>
        <v>0</v>
      </c>
    </row>
    <row r="60" spans="1:13" s="272" customFormat="1" ht="13.8">
      <c r="A60" s="330"/>
      <c r="B60" s="332"/>
      <c r="C60" s="59" t="s">
        <v>166</v>
      </c>
      <c r="D60" s="273">
        <f>SUM(D52:D59)</f>
        <v>844000</v>
      </c>
      <c r="E60" s="273">
        <f>SUM(E52:E59)</f>
        <v>844000</v>
      </c>
      <c r="F60" s="273">
        <f>SUM(F52:F59)</f>
        <v>0</v>
      </c>
      <c r="G60" s="273">
        <f t="shared" si="2"/>
        <v>844000</v>
      </c>
      <c r="H60" s="298">
        <f>SUM(H52:H59)</f>
        <v>901179</v>
      </c>
      <c r="I60" s="644">
        <f t="shared" si="3"/>
        <v>1.0677476303317535</v>
      </c>
      <c r="K60" s="273">
        <f>SUM(K52:K59)</f>
        <v>0</v>
      </c>
      <c r="L60" s="273">
        <f>SUM(L52:L59)</f>
        <v>0</v>
      </c>
    </row>
    <row r="61" spans="1:13" s="272" customFormat="1" ht="13.8">
      <c r="A61" s="330"/>
      <c r="B61" s="331">
        <v>9</v>
      </c>
      <c r="C61" s="59" t="s">
        <v>107</v>
      </c>
      <c r="D61" s="273">
        <f>Finanszírozás!E76+Finanszírozás!E77+Finanszírozás!E78+Finanszírozás!E79+Finanszírozás!E80+Finanszírozás!E81+Finanszírozás!E82</f>
        <v>874354</v>
      </c>
      <c r="E61" s="273">
        <f>Finanszírozás!F76+Finanszírozás!F77+Finanszírozás!F78+Finanszírozás!F79+Finanszírozás!F80+Finanszírozás!F81+Finanszírozás!F82</f>
        <v>985083</v>
      </c>
      <c r="F61" s="273">
        <f>Finanszírozás!G76+Finanszírozás!G77+Finanszírozás!G78+Finanszírozás!G79+Finanszírozás!G80+Finanszírozás!G81+Finanszírozás!G82</f>
        <v>7980</v>
      </c>
      <c r="G61" s="273">
        <f t="shared" si="2"/>
        <v>993063</v>
      </c>
      <c r="H61" s="298">
        <f>Finanszírozás!I75</f>
        <v>993063</v>
      </c>
      <c r="I61" s="644">
        <f t="shared" si="3"/>
        <v>1</v>
      </c>
      <c r="K61" s="273">
        <f>Finanszírozás!K75</f>
        <v>0</v>
      </c>
      <c r="L61" s="273">
        <f>Finanszírozás!L75</f>
        <v>0</v>
      </c>
    </row>
    <row r="62" spans="1:13" s="334" customFormat="1" ht="13.8">
      <c r="A62" s="333"/>
      <c r="B62" s="331">
        <v>10</v>
      </c>
      <c r="C62" s="59" t="s">
        <v>676</v>
      </c>
      <c r="D62" s="273"/>
      <c r="E62" s="273"/>
      <c r="F62" s="273"/>
      <c r="G62" s="273">
        <f t="shared" si="2"/>
        <v>0</v>
      </c>
      <c r="H62" s="298"/>
      <c r="I62" s="644"/>
      <c r="K62" s="407"/>
      <c r="L62" s="408"/>
      <c r="M62" s="433"/>
    </row>
    <row r="63" spans="1:13" s="334" customFormat="1" ht="13.8">
      <c r="A63" s="333"/>
      <c r="B63" s="331">
        <v>12</v>
      </c>
      <c r="C63" s="59" t="s">
        <v>102</v>
      </c>
      <c r="D63" s="273">
        <f>Finanszírozás!E81</f>
        <v>0</v>
      </c>
      <c r="E63" s="273"/>
      <c r="F63" s="273"/>
      <c r="G63" s="273">
        <f t="shared" si="2"/>
        <v>0</v>
      </c>
      <c r="H63" s="298"/>
      <c r="I63" s="644"/>
      <c r="K63" s="273">
        <f>Finanszírozás!K79</f>
        <v>0</v>
      </c>
      <c r="L63" s="273">
        <f>Finanszírozás!L79</f>
        <v>0</v>
      </c>
    </row>
    <row r="64" spans="1:13" s="334" customFormat="1" ht="13.8">
      <c r="A64" s="333"/>
      <c r="B64" s="331">
        <v>13</v>
      </c>
      <c r="C64" s="59" t="s">
        <v>105</v>
      </c>
      <c r="D64" s="273">
        <f>fejlesztés!D114</f>
        <v>0</v>
      </c>
      <c r="E64" s="273">
        <f>fejlesztés!E114</f>
        <v>66115</v>
      </c>
      <c r="F64" s="273">
        <f>fejlesztés!F114</f>
        <v>23291</v>
      </c>
      <c r="G64" s="273">
        <f t="shared" si="2"/>
        <v>89406</v>
      </c>
      <c r="H64" s="298">
        <f>fejlesztés!H114</f>
        <v>89406</v>
      </c>
      <c r="I64" s="644">
        <f t="shared" si="3"/>
        <v>1</v>
      </c>
      <c r="K64" s="407"/>
      <c r="L64" s="408"/>
    </row>
    <row r="65" spans="1:12" s="334" customFormat="1" ht="14.4" thickBot="1">
      <c r="A65" s="335"/>
      <c r="B65" s="336"/>
      <c r="C65" s="136" t="s">
        <v>168</v>
      </c>
      <c r="D65" s="337">
        <f>SUM(D60:D64)</f>
        <v>1718354</v>
      </c>
      <c r="E65" s="337">
        <f>SUM(E60:E64)</f>
        <v>1895198</v>
      </c>
      <c r="F65" s="337">
        <f>SUM(F60:F64)</f>
        <v>31271</v>
      </c>
      <c r="G65" s="337">
        <f t="shared" si="2"/>
        <v>1926469</v>
      </c>
      <c r="H65" s="322">
        <f>SUM(H60:H64)</f>
        <v>1983648</v>
      </c>
      <c r="I65" s="1560">
        <f t="shared" si="3"/>
        <v>1.029680726759683</v>
      </c>
      <c r="K65" s="337">
        <f>SUM(K60:K64)</f>
        <v>0</v>
      </c>
      <c r="L65" s="337">
        <f>SUM(L60:L64)</f>
        <v>0</v>
      </c>
    </row>
    <row r="66" spans="1:12" s="334" customFormat="1" ht="16.2" thickBot="1">
      <c r="A66" s="338"/>
      <c r="B66" s="339"/>
      <c r="C66" s="340" t="s">
        <v>59</v>
      </c>
      <c r="D66" s="341">
        <f>D17+D23+D32+D50+D65</f>
        <v>2856877</v>
      </c>
      <c r="E66" s="286">
        <f>E17+E23+E32+E50+E65</f>
        <v>5254406</v>
      </c>
      <c r="F66" s="286">
        <f>F17+F23+F32+F50+F65</f>
        <v>101070</v>
      </c>
      <c r="G66" s="286">
        <f t="shared" si="2"/>
        <v>5355476</v>
      </c>
      <c r="H66" s="288">
        <f>H17+H23+H32+H50+H65</f>
        <v>4952260</v>
      </c>
      <c r="I66" s="532">
        <f t="shared" si="3"/>
        <v>0.92470958697228778</v>
      </c>
      <c r="K66" s="341">
        <f>K17+K23+K32+K50+K65</f>
        <v>1190</v>
      </c>
      <c r="L66" s="341">
        <f>L17+L23+L32+L50+L65</f>
        <v>0</v>
      </c>
    </row>
    <row r="67" spans="1:12" s="334" customFormat="1" ht="14.4" thickBot="1">
      <c r="A67" s="342"/>
      <c r="B67" s="342"/>
      <c r="C67" s="343"/>
      <c r="D67" s="344"/>
      <c r="E67" s="343"/>
      <c r="F67" s="343"/>
      <c r="G67" s="343"/>
      <c r="I67" s="1641"/>
      <c r="K67" s="395"/>
      <c r="L67" s="396"/>
    </row>
    <row r="68" spans="1:12" s="261" customFormat="1" ht="16.2" thickBot="1">
      <c r="A68" s="260"/>
      <c r="B68" s="346"/>
      <c r="C68" s="346" t="s">
        <v>169</v>
      </c>
      <c r="D68" s="347"/>
      <c r="E68" s="348"/>
      <c r="F68" s="349"/>
      <c r="G68" s="348"/>
      <c r="H68" s="349"/>
      <c r="I68" s="1642"/>
      <c r="K68" s="266"/>
      <c r="L68" s="265"/>
    </row>
    <row r="69" spans="1:12" s="354" customFormat="1" ht="15" customHeight="1" thickBot="1">
      <c r="A69" s="350">
        <v>6</v>
      </c>
      <c r="B69" s="351"/>
      <c r="C69" s="352" t="s">
        <v>170</v>
      </c>
      <c r="D69" s="353">
        <f>SUM(D70:D72)</f>
        <v>494908</v>
      </c>
      <c r="E69" s="286">
        <f>SUM(E70:E72)</f>
        <v>587726</v>
      </c>
      <c r="F69" s="286">
        <f>SUM(F70:F72)</f>
        <v>5786</v>
      </c>
      <c r="G69" s="286">
        <f t="shared" ref="G69:G76" si="4">SUM(E69:F69)</f>
        <v>593512</v>
      </c>
      <c r="H69" s="288">
        <f>SUM(H70:H72)</f>
        <v>338952</v>
      </c>
      <c r="I69" s="532">
        <f t="shared" ref="I69:I78" si="5">H69/G69</f>
        <v>0.57109544541643642</v>
      </c>
      <c r="K69" s="353">
        <f>SUM(K70:K72)</f>
        <v>13375</v>
      </c>
      <c r="L69" s="353">
        <f>SUM(L70:L72)</f>
        <v>0</v>
      </c>
    </row>
    <row r="70" spans="1:12" ht="15" customHeight="1">
      <c r="A70" s="333"/>
      <c r="B70" s="331">
        <v>1</v>
      </c>
      <c r="C70" s="355" t="s">
        <v>89</v>
      </c>
      <c r="D70" s="356">
        <f>Támogatások!E184+'Városüz.+Ig'!E157+Egyébműk!E289</f>
        <v>108141</v>
      </c>
      <c r="E70" s="356">
        <f>Támogatások!F184+'Városüz.+Ig'!F157+Egyébműk!F289</f>
        <v>113398</v>
      </c>
      <c r="F70" s="356">
        <f>Támogatások!G184+'Városüz.+Ig'!G157+Egyébműk!G289</f>
        <v>448</v>
      </c>
      <c r="G70" s="356">
        <f t="shared" si="4"/>
        <v>113846</v>
      </c>
      <c r="H70" s="357">
        <f>'Városüz.+Ig'!I157+Egyébműk!I289+Támogatások!I184</f>
        <v>87401</v>
      </c>
      <c r="I70" s="603">
        <f t="shared" si="5"/>
        <v>0.76771252393584311</v>
      </c>
      <c r="K70" s="356">
        <f>Támogatások!K184+'Városüz.+Ig'!K157+Egyébműk!K289</f>
        <v>4109</v>
      </c>
      <c r="L70" s="356">
        <f>Támogatások!L184+'Városüz.+Ig'!L157+Egyébműk!L289</f>
        <v>0</v>
      </c>
    </row>
    <row r="71" spans="1:12" ht="15" customHeight="1">
      <c r="A71" s="333"/>
      <c r="B71" s="331">
        <v>2</v>
      </c>
      <c r="C71" s="355" t="s">
        <v>31</v>
      </c>
      <c r="D71" s="356">
        <f>Támogatások!E185+'Városüz.+Ig'!E158+Egyébműk!E290</f>
        <v>17580</v>
      </c>
      <c r="E71" s="356">
        <f>Támogatások!F185+'Városüz.+Ig'!F158+Egyébműk!F290</f>
        <v>18336</v>
      </c>
      <c r="F71" s="356">
        <f>Támogatások!G185+'Városüz.+Ig'!G158+Egyébműk!G290</f>
        <v>38</v>
      </c>
      <c r="G71" s="273">
        <f t="shared" si="4"/>
        <v>18374</v>
      </c>
      <c r="H71" s="358">
        <f>'Városüz.+Ig'!I158+Egyébműk!I290+Támogatások!I185</f>
        <v>15164</v>
      </c>
      <c r="I71" s="644">
        <f t="shared" si="5"/>
        <v>0.82529661478175687</v>
      </c>
      <c r="K71" s="356">
        <f>Támogatások!K185+'Városüz.+Ig'!K158+Egyébműk!K290</f>
        <v>1056</v>
      </c>
      <c r="L71" s="356">
        <f>Támogatások!L185+'Városüz.+Ig'!L158+Egyébműk!L290</f>
        <v>0</v>
      </c>
    </row>
    <row r="72" spans="1:12" ht="15" customHeight="1" thickBot="1">
      <c r="A72" s="333"/>
      <c r="B72" s="331">
        <v>3</v>
      </c>
      <c r="C72" s="355" t="s">
        <v>91</v>
      </c>
      <c r="D72" s="356">
        <f>Támogatások!E186+'Városüz.+Ig'!E159+Egyébműk!E291</f>
        <v>369187</v>
      </c>
      <c r="E72" s="356">
        <f>Támogatások!F186+'Városüz.+Ig'!F159+Egyébműk!F291</f>
        <v>455992</v>
      </c>
      <c r="F72" s="356">
        <f>Támogatások!G186+'Városüz.+Ig'!G159+Egyébműk!G291</f>
        <v>5300</v>
      </c>
      <c r="G72" s="356">
        <f t="shared" si="4"/>
        <v>461292</v>
      </c>
      <c r="H72" s="255">
        <f>'Városüz.+Ig'!I159+Egyébműk!I291+Támogatások!I186</f>
        <v>236387</v>
      </c>
      <c r="I72" s="1564">
        <f t="shared" si="5"/>
        <v>0.51244547921923644</v>
      </c>
      <c r="K72" s="356">
        <f>Támogatások!K186+'Városüz.+Ig'!K159+Egyébműk!K291</f>
        <v>8210</v>
      </c>
      <c r="L72" s="356">
        <f>Támogatások!L186+'Városüz.+Ig'!L159+Egyébműk!L291</f>
        <v>0</v>
      </c>
    </row>
    <row r="73" spans="1:12" s="354" customFormat="1" ht="15" customHeight="1" thickBot="1">
      <c r="A73" s="350">
        <v>7</v>
      </c>
      <c r="B73" s="351"/>
      <c r="C73" s="352" t="s">
        <v>171</v>
      </c>
      <c r="D73" s="353">
        <f>SUM(D74:D78)</f>
        <v>192301</v>
      </c>
      <c r="E73" s="286">
        <f>SUM(E74:E78)</f>
        <v>271288</v>
      </c>
      <c r="F73" s="286">
        <f>SUM(F74:F78)</f>
        <v>-155</v>
      </c>
      <c r="G73" s="286">
        <f t="shared" si="4"/>
        <v>271133</v>
      </c>
      <c r="H73" s="288">
        <f>SUM(H74:H78)</f>
        <v>233124</v>
      </c>
      <c r="I73" s="532">
        <f t="shared" si="5"/>
        <v>0.85981418713325197</v>
      </c>
      <c r="K73" s="353">
        <f>SUM(K74:K78)</f>
        <v>2692</v>
      </c>
      <c r="L73" s="353">
        <f>SUM(L74:L78)</f>
        <v>0</v>
      </c>
    </row>
    <row r="74" spans="1:12" ht="15" customHeight="1">
      <c r="A74" s="333"/>
      <c r="B74" s="331">
        <v>1</v>
      </c>
      <c r="C74" s="355" t="s">
        <v>888</v>
      </c>
      <c r="D74" s="359">
        <f>Támogatások!E179</f>
        <v>34400</v>
      </c>
      <c r="E74" s="360">
        <f>Támogatások!F179</f>
        <v>39047</v>
      </c>
      <c r="F74" s="356">
        <f>Támogatások!G179</f>
        <v>0</v>
      </c>
      <c r="G74" s="356">
        <f t="shared" si="4"/>
        <v>39047</v>
      </c>
      <c r="H74" s="361">
        <f>Támogatások!I179</f>
        <v>28550</v>
      </c>
      <c r="I74" s="603">
        <f t="shared" si="5"/>
        <v>0.73117012830691219</v>
      </c>
      <c r="K74" s="359">
        <f>Támogatások!K179</f>
        <v>0</v>
      </c>
      <c r="L74" s="359">
        <f>Támogatások!L179</f>
        <v>0</v>
      </c>
    </row>
    <row r="75" spans="1:12" ht="15" customHeight="1">
      <c r="A75" s="333"/>
      <c r="B75" s="331">
        <v>2</v>
      </c>
      <c r="C75" s="362" t="s">
        <v>890</v>
      </c>
      <c r="D75" s="356">
        <f>Támogatások!E180+Egyébműk!E292</f>
        <v>77020</v>
      </c>
      <c r="E75" s="356">
        <f>Támogatások!F180+Egyébműk!F292</f>
        <v>100973</v>
      </c>
      <c r="F75" s="356">
        <f>Támogatások!G180+Egyébműk!G292</f>
        <v>-155</v>
      </c>
      <c r="G75" s="273">
        <f t="shared" si="4"/>
        <v>100818</v>
      </c>
      <c r="H75" s="358">
        <f>Támogatások!I180+Egyébműk!I292</f>
        <v>93268</v>
      </c>
      <c r="I75" s="644">
        <f t="shared" si="5"/>
        <v>0.92511257910293798</v>
      </c>
      <c r="K75" s="356">
        <f>Támogatások!K180+Egyébműk!K292</f>
        <v>1992</v>
      </c>
      <c r="L75" s="356">
        <f>Támogatások!L180+Egyébműk!L292</f>
        <v>0</v>
      </c>
    </row>
    <row r="76" spans="1:12" ht="15" customHeight="1">
      <c r="A76" s="333"/>
      <c r="B76" s="331">
        <v>3</v>
      </c>
      <c r="C76" s="362" t="s">
        <v>889</v>
      </c>
      <c r="D76" s="356">
        <f>Támogatások!E181+Egyébműk!E293</f>
        <v>80281</v>
      </c>
      <c r="E76" s="356">
        <f>Támogatások!F181+'Városüz.+Ig'!F160+Egyébműk!F293</f>
        <v>130668</v>
      </c>
      <c r="F76" s="356">
        <f>Támogatások!G181+'Városüz.+Ig'!G160+Egyébműk!G293</f>
        <v>0</v>
      </c>
      <c r="G76" s="273">
        <f t="shared" si="4"/>
        <v>130668</v>
      </c>
      <c r="H76" s="255">
        <f>Támogatások!I181+'Városüz.+Ig'!I160+Egyébműk!I293</f>
        <v>110876</v>
      </c>
      <c r="I76" s="644">
        <f t="shared" si="5"/>
        <v>0.84853215783512415</v>
      </c>
      <c r="K76" s="356">
        <f>Támogatások!K181</f>
        <v>700</v>
      </c>
      <c r="L76" s="356">
        <f>Támogatások!L181</f>
        <v>0</v>
      </c>
    </row>
    <row r="77" spans="1:12" ht="15" customHeight="1">
      <c r="A77" s="333"/>
      <c r="B77" s="331">
        <v>4</v>
      </c>
      <c r="C77" s="362" t="s">
        <v>759</v>
      </c>
      <c r="D77" s="356"/>
      <c r="E77" s="254"/>
      <c r="F77" s="255"/>
      <c r="G77" s="254"/>
      <c r="H77" s="255"/>
      <c r="I77" s="644"/>
      <c r="K77" s="356"/>
      <c r="L77" s="356"/>
    </row>
    <row r="78" spans="1:12" ht="15" customHeight="1" thickBot="1">
      <c r="A78" s="333"/>
      <c r="B78" s="331">
        <v>5</v>
      </c>
      <c r="C78" s="355" t="s">
        <v>885</v>
      </c>
      <c r="D78" s="356">
        <f>Támogatások!E183</f>
        <v>600</v>
      </c>
      <c r="E78" s="254">
        <f>Támogatások!F183</f>
        <v>600</v>
      </c>
      <c r="F78" s="255">
        <f>Támogatások!G183</f>
        <v>0</v>
      </c>
      <c r="G78" s="254">
        <f t="shared" ref="G78:G92" si="6">SUM(E78:F78)</f>
        <v>600</v>
      </c>
      <c r="H78" s="255">
        <f>Támogatások!I183</f>
        <v>430</v>
      </c>
      <c r="I78" s="644">
        <f t="shared" si="5"/>
        <v>0.71666666666666667</v>
      </c>
      <c r="K78" s="356">
        <f>Támogatások!K183</f>
        <v>0</v>
      </c>
      <c r="L78" s="356">
        <f>Támogatások!M183</f>
        <v>0</v>
      </c>
    </row>
    <row r="79" spans="1:12" s="354" customFormat="1" ht="15" customHeight="1" thickBot="1">
      <c r="A79" s="350">
        <v>8</v>
      </c>
      <c r="B79" s="351"/>
      <c r="C79" s="352" t="s">
        <v>175</v>
      </c>
      <c r="D79" s="353">
        <f>SUM(D80:D82)</f>
        <v>672701</v>
      </c>
      <c r="E79" s="353">
        <f>SUM(E80:E82)</f>
        <v>2539982</v>
      </c>
      <c r="F79" s="286">
        <f>SUM(F80:F82)</f>
        <v>53305</v>
      </c>
      <c r="G79" s="286">
        <f t="shared" si="6"/>
        <v>2593287</v>
      </c>
      <c r="H79" s="288">
        <f>SUM(H80:H82)</f>
        <v>507525</v>
      </c>
      <c r="I79" s="532">
        <f>H79/G79</f>
        <v>0.19570722407508309</v>
      </c>
      <c r="K79" s="353">
        <f>SUM(K80:K82)</f>
        <v>0</v>
      </c>
      <c r="L79" s="353">
        <f>SUM(L80:L82)</f>
        <v>0</v>
      </c>
    </row>
    <row r="80" spans="1:12" ht="15" customHeight="1">
      <c r="A80" s="333"/>
      <c r="B80" s="331">
        <v>1</v>
      </c>
      <c r="C80" s="355" t="s">
        <v>176</v>
      </c>
      <c r="D80" s="356">
        <f>fejlesztés!D129</f>
        <v>584699</v>
      </c>
      <c r="E80" s="356">
        <f>fejlesztés!E129</f>
        <v>2402618</v>
      </c>
      <c r="F80" s="356">
        <f>fejlesztés!F129</f>
        <v>-268800</v>
      </c>
      <c r="G80" s="356">
        <f t="shared" si="6"/>
        <v>2133818</v>
      </c>
      <c r="H80" s="360">
        <f>fejlesztés!H129</f>
        <v>391856</v>
      </c>
      <c r="I80" s="603">
        <f>H80/G80</f>
        <v>0.18364077911049584</v>
      </c>
      <c r="K80" s="356"/>
      <c r="L80" s="356"/>
    </row>
    <row r="81" spans="1:12" ht="15" customHeight="1">
      <c r="A81" s="333"/>
      <c r="B81" s="331">
        <v>2</v>
      </c>
      <c r="C81" s="355" t="s">
        <v>177</v>
      </c>
      <c r="D81" s="356">
        <f>fejlesztés!D195</f>
        <v>52737</v>
      </c>
      <c r="E81" s="273">
        <f>fejlesztés!E195</f>
        <v>89466</v>
      </c>
      <c r="F81" s="273">
        <f>fejlesztés!F195</f>
        <v>322105</v>
      </c>
      <c r="G81" s="273">
        <f t="shared" si="6"/>
        <v>411571</v>
      </c>
      <c r="H81" s="1587">
        <f>fejlesztés!H195</f>
        <v>85640</v>
      </c>
      <c r="I81" s="644">
        <f>H81/G81</f>
        <v>0.20808074427012593</v>
      </c>
      <c r="K81" s="356">
        <f>fejlesztés!J129</f>
        <v>0</v>
      </c>
      <c r="L81" s="356">
        <f>fejlesztés!K129</f>
        <v>0</v>
      </c>
    </row>
    <row r="82" spans="1:12" ht="15" customHeight="1" thickBot="1">
      <c r="A82" s="333"/>
      <c r="B82" s="331">
        <v>3</v>
      </c>
      <c r="C82" s="355" t="s">
        <v>178</v>
      </c>
      <c r="D82" s="356">
        <f>fejlesztés!D208+fejlesztés!D224</f>
        <v>35265</v>
      </c>
      <c r="E82" s="356">
        <f>fejlesztés!E208+fejlesztés!E224</f>
        <v>47898</v>
      </c>
      <c r="F82" s="356">
        <f>fejlesztés!F208+fejlesztés!F224</f>
        <v>0</v>
      </c>
      <c r="G82" s="364">
        <f t="shared" si="6"/>
        <v>47898</v>
      </c>
      <c r="H82" s="365">
        <f>fejlesztés!H208</f>
        <v>30029</v>
      </c>
      <c r="I82" s="1564">
        <f>H82/G82</f>
        <v>0.62693640653054405</v>
      </c>
      <c r="K82" s="356">
        <f>fejlesztés!J148+fejlesztés!J242</f>
        <v>0</v>
      </c>
      <c r="L82" s="356">
        <f>fejlesztés!J148+fejlesztés!J239</f>
        <v>0</v>
      </c>
    </row>
    <row r="83" spans="1:12" s="354" customFormat="1" ht="15" customHeight="1" thickBot="1">
      <c r="A83" s="350">
        <v>9</v>
      </c>
      <c r="B83" s="351"/>
      <c r="C83" s="352" t="s">
        <v>179</v>
      </c>
      <c r="D83" s="353">
        <f>SUM(D84:D85)</f>
        <v>154288</v>
      </c>
      <c r="E83" s="353">
        <f>SUM(E84:E85)</f>
        <v>209226</v>
      </c>
      <c r="F83" s="287">
        <f>SUM(F84:F85)</f>
        <v>43690</v>
      </c>
      <c r="G83" s="366">
        <f t="shared" si="6"/>
        <v>252916</v>
      </c>
      <c r="H83" s="288">
        <f>SUM(H84:H85)</f>
        <v>0</v>
      </c>
      <c r="I83" s="532">
        <f>H83/G83</f>
        <v>0</v>
      </c>
      <c r="K83" s="353">
        <f>SUM(K84:K85)</f>
        <v>0</v>
      </c>
      <c r="L83" s="353">
        <f>SUM(L84:L85)</f>
        <v>0</v>
      </c>
    </row>
    <row r="84" spans="1:12" ht="15" customHeight="1">
      <c r="A84" s="333"/>
      <c r="B84" s="331">
        <v>1</v>
      </c>
      <c r="C84" s="355" t="s">
        <v>180</v>
      </c>
      <c r="D84" s="356">
        <f>Finanszírozás!E90</f>
        <v>128621</v>
      </c>
      <c r="E84" s="356">
        <f>Finanszírozás!F90</f>
        <v>125031</v>
      </c>
      <c r="F84" s="356">
        <f>Finanszírozás!G90</f>
        <v>43476</v>
      </c>
      <c r="G84" s="367">
        <f t="shared" si="6"/>
        <v>168507</v>
      </c>
      <c r="H84" s="357"/>
      <c r="I84" s="603"/>
      <c r="K84" s="356">
        <f>Finanszírozás!K90</f>
        <v>0</v>
      </c>
      <c r="L84" s="356">
        <f>Finanszírozás!L90</f>
        <v>0</v>
      </c>
    </row>
    <row r="85" spans="1:12" ht="15" customHeight="1" thickBot="1">
      <c r="A85" s="333"/>
      <c r="B85" s="331">
        <v>2</v>
      </c>
      <c r="C85" s="355" t="s">
        <v>181</v>
      </c>
      <c r="D85" s="356">
        <f>Finanszírozás!E93+Finanszírozás!E91+Finanszírozás!E92</f>
        <v>25667</v>
      </c>
      <c r="E85" s="356">
        <f>Finanszírozás!F93+Finanszírozás!F91+Finanszírozás!F92+Finanszírozás!F94</f>
        <v>84195</v>
      </c>
      <c r="F85" s="356">
        <f>Finanszírozás!G93+Finanszírozás!G91+Finanszírozás!G92+Finanszírozás!G94</f>
        <v>214</v>
      </c>
      <c r="G85" s="356">
        <f t="shared" si="6"/>
        <v>84409</v>
      </c>
      <c r="H85" s="255">
        <f>Finanszírozás!I90</f>
        <v>0</v>
      </c>
      <c r="I85" s="1564">
        <f>H85/G85</f>
        <v>0</v>
      </c>
      <c r="K85" s="356">
        <f>Finanszírozás!K91+Finanszírozás!K92</f>
        <v>0</v>
      </c>
      <c r="L85" s="356">
        <f>Finanszírozás!L91+Finanszírozás!L92</f>
        <v>0</v>
      </c>
    </row>
    <row r="86" spans="1:12" s="354" customFormat="1" ht="15" customHeight="1" thickBot="1">
      <c r="A86" s="350">
        <v>10</v>
      </c>
      <c r="B86" s="351"/>
      <c r="C86" s="352" t="s">
        <v>95</v>
      </c>
      <c r="D86" s="353">
        <f>SUM(D87:D88)</f>
        <v>30615</v>
      </c>
      <c r="E86" s="286">
        <f>SUM(E87:E88)</f>
        <v>250164</v>
      </c>
      <c r="F86" s="447">
        <f>SUM(F87:F89)</f>
        <v>0</v>
      </c>
      <c r="G86" s="286">
        <f t="shared" si="6"/>
        <v>250164</v>
      </c>
      <c r="H86" s="288">
        <f>SUM(H87:H88)</f>
        <v>249163</v>
      </c>
      <c r="I86" s="532">
        <f>H86/G86</f>
        <v>0.99599862490206426</v>
      </c>
      <c r="K86" s="353">
        <f>SUM(K87:K88)</f>
        <v>0</v>
      </c>
      <c r="L86" s="353">
        <f>SUM(L87:L88)</f>
        <v>0</v>
      </c>
    </row>
    <row r="87" spans="1:12" ht="15" customHeight="1">
      <c r="A87" s="333"/>
      <c r="B87" s="331">
        <v>1</v>
      </c>
      <c r="C87" s="355" t="s">
        <v>950</v>
      </c>
      <c r="D87" s="356"/>
      <c r="E87" s="356">
        <f>fejlesztés!E226+Finanszírozás!F96+Finanszírozás!F99+Finanszírozás!F97+Finanszírozás!F98</f>
        <v>211870</v>
      </c>
      <c r="F87" s="356">
        <f>fejlesztés!F226+Finanszírozás!G96+Finanszírozás!G99+Finanszírozás!G97</f>
        <v>0</v>
      </c>
      <c r="G87" s="356">
        <f t="shared" si="6"/>
        <v>211870</v>
      </c>
      <c r="H87" s="356">
        <f>fejlesztés!H226+Finanszírozás!I96+Finanszírozás!I99+Finanszírozás!I97</f>
        <v>210869</v>
      </c>
      <c r="I87" s="644">
        <f>H87/G87</f>
        <v>0.99527540472931519</v>
      </c>
      <c r="K87" s="356"/>
      <c r="L87" s="356"/>
    </row>
    <row r="88" spans="1:12" ht="15" customHeight="1">
      <c r="A88" s="333"/>
      <c r="B88" s="331">
        <v>2</v>
      </c>
      <c r="C88" s="355" t="s">
        <v>763</v>
      </c>
      <c r="D88" s="356">
        <f>fejlesztés!D227+Finanszírozás!E95</f>
        <v>30615</v>
      </c>
      <c r="E88" s="356">
        <f>fejlesztés!E230+Finanszírozás!F95+fejlesztés!E228+fejlesztés!E229</f>
        <v>38294</v>
      </c>
      <c r="F88" s="356">
        <f>fejlesztés!F230+Finanszírozás!G95+fejlesztés!F228+fejlesztés!F229+Finanszírozás!G98</f>
        <v>0</v>
      </c>
      <c r="G88" s="356">
        <f t="shared" si="6"/>
        <v>38294</v>
      </c>
      <c r="H88" s="1587">
        <f>Finanszírozás!I95+fejlesztés!H227</f>
        <v>38294</v>
      </c>
      <c r="I88" s="644">
        <f>H88/G88</f>
        <v>1</v>
      </c>
      <c r="K88" s="356">
        <f>fejlesztés!J245+Finanszírozás!K95</f>
        <v>0</v>
      </c>
      <c r="L88" s="356">
        <f>fejlesztés!J245+Finanszírozás!L95</f>
        <v>0</v>
      </c>
    </row>
    <row r="89" spans="1:12" ht="15" customHeight="1">
      <c r="A89" s="688"/>
      <c r="B89" s="331">
        <v>3</v>
      </c>
      <c r="C89" s="206" t="s">
        <v>680</v>
      </c>
      <c r="D89" s="356"/>
      <c r="E89" s="1504"/>
      <c r="F89" s="356">
        <f>Finanszírozás!G100</f>
        <v>0</v>
      </c>
      <c r="G89" s="356">
        <f t="shared" si="6"/>
        <v>0</v>
      </c>
      <c r="H89" s="357"/>
      <c r="I89" s="603"/>
      <c r="K89" s="356"/>
      <c r="L89" s="356"/>
    </row>
    <row r="90" spans="1:12" ht="15" customHeight="1" thickBot="1">
      <c r="A90" s="688"/>
      <c r="B90" s="689">
        <v>4</v>
      </c>
      <c r="C90" s="207" t="s">
        <v>681</v>
      </c>
      <c r="D90" s="466"/>
      <c r="E90" s="466"/>
      <c r="F90" s="466"/>
      <c r="G90" s="466"/>
      <c r="H90" s="468"/>
      <c r="I90" s="1565"/>
      <c r="K90" s="466"/>
      <c r="L90" s="466"/>
    </row>
    <row r="91" spans="1:12" s="354" customFormat="1" ht="14.4" thickBot="1">
      <c r="A91" s="350">
        <v>11</v>
      </c>
      <c r="B91" s="351">
        <v>1</v>
      </c>
      <c r="C91" s="352" t="s">
        <v>183</v>
      </c>
      <c r="D91" s="353">
        <f>Finanszírozás!E89</f>
        <v>1312064</v>
      </c>
      <c r="E91" s="353">
        <f>Finanszírozás!F89+fejlesztés!E225</f>
        <v>1396020</v>
      </c>
      <c r="F91" s="353">
        <f>Finanszírozás!G89+fejlesztés!F225</f>
        <v>-1556</v>
      </c>
      <c r="G91" s="353">
        <f t="shared" si="6"/>
        <v>1394464</v>
      </c>
      <c r="H91" s="288">
        <f>Finanszírozás!I89</f>
        <v>1347519</v>
      </c>
      <c r="I91" s="532">
        <f>H91/G91</f>
        <v>0.96633473506666356</v>
      </c>
      <c r="K91" s="353">
        <f>Finanszírozás!K89</f>
        <v>0</v>
      </c>
      <c r="L91" s="353">
        <f>Finanszírozás!L89</f>
        <v>0</v>
      </c>
    </row>
    <row r="92" spans="1:12" ht="16.2" thickBot="1">
      <c r="A92" s="338"/>
      <c r="B92" s="339"/>
      <c r="C92" s="340" t="s">
        <v>184</v>
      </c>
      <c r="D92" s="341">
        <f>D69+D73+D79+D83+D86+D91</f>
        <v>2856877</v>
      </c>
      <c r="E92" s="353">
        <f>E69+E73+E79+E83+E86+E91</f>
        <v>5254406</v>
      </c>
      <c r="F92" s="353">
        <f>F69+F73+F79+F83+F86+F91</f>
        <v>101070</v>
      </c>
      <c r="G92" s="353">
        <f t="shared" si="6"/>
        <v>5355476</v>
      </c>
      <c r="H92" s="368">
        <f>H69+H73+H79+H83+H86+H91</f>
        <v>2676283</v>
      </c>
      <c r="I92" s="532">
        <f>H92/G92</f>
        <v>0.49972831546626295</v>
      </c>
      <c r="K92" s="341">
        <f>K69+K73+K79+K83+K86+K91</f>
        <v>16067</v>
      </c>
      <c r="L92" s="341">
        <f>L69+L73+L79+L83+L86+L91</f>
        <v>0</v>
      </c>
    </row>
    <row r="94" spans="1:12" ht="16.2" hidden="1" thickBot="1">
      <c r="A94" s="369" t="s">
        <v>185</v>
      </c>
      <c r="B94" s="370"/>
      <c r="C94" s="371"/>
      <c r="D94" s="372">
        <v>95</v>
      </c>
    </row>
    <row r="95" spans="1:12" ht="16.2" hidden="1" thickBot="1">
      <c r="A95" s="369"/>
      <c r="B95" s="370"/>
      <c r="C95" s="371"/>
      <c r="D95" s="372"/>
    </row>
    <row r="96" spans="1:12">
      <c r="D96" s="521">
        <f>D66-D92</f>
        <v>0</v>
      </c>
    </row>
    <row r="97" spans="4:4">
      <c r="D97" s="521"/>
    </row>
    <row r="98" spans="4:4">
      <c r="D98" s="521"/>
    </row>
  </sheetData>
  <phoneticPr fontId="0" type="noConversion"/>
  <printOptions horizontalCentered="1"/>
  <pageMargins left="0.39370078740157483" right="0.39370078740157483" top="0.59055118110236227" bottom="0.59055118110236227" header="0" footer="0"/>
  <pageSetup paperSize="9" scale="65" firstPageNumber="5" orientation="portrait" useFirstPageNumber="1" horizontalDpi="300" verticalDpi="300" r:id="rId1"/>
  <headerFooter alignWithMargins="0">
    <oddHeader>&amp;R&amp;P</oddHeader>
  </headerFooter>
  <rowBreaks count="1" manualBreakCount="1">
    <brk id="6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opLeftCell="E4" workbookViewId="0">
      <selection activeCell="P32" sqref="P32"/>
    </sheetView>
  </sheetViews>
  <sheetFormatPr defaultColWidth="9.109375" defaultRowHeight="13.2"/>
  <cols>
    <col min="1" max="1" width="36.5546875" style="2" customWidth="1"/>
    <col min="2" max="2" width="15" style="2" customWidth="1"/>
    <col min="3" max="3" width="12.5546875" style="2" customWidth="1"/>
    <col min="4" max="4" width="12.88671875" style="2" customWidth="1"/>
    <col min="5" max="5" width="18" style="2" customWidth="1"/>
    <col min="6" max="7" width="13.5546875" style="2" customWidth="1"/>
    <col min="8" max="8" width="13.33203125" style="2" customWidth="1"/>
    <col min="9" max="9" width="13.5546875" style="2" customWidth="1"/>
    <col min="10" max="10" width="12.44140625" style="2" customWidth="1"/>
    <col min="11" max="11" width="13.5546875" style="2" customWidth="1"/>
    <col min="12" max="12" width="7.5546875" style="2" customWidth="1"/>
    <col min="13" max="13" width="6.5546875" style="2" customWidth="1"/>
    <col min="14" max="14" width="11.5546875" style="2" customWidth="1"/>
    <col min="15" max="15" width="9.109375" style="2" customWidth="1"/>
    <col min="16" max="16" width="10.33203125" style="2" customWidth="1"/>
    <col min="17" max="17" width="13.44140625" style="2" customWidth="1"/>
    <col min="18" max="18" width="10.44140625" style="2" customWidth="1"/>
    <col min="19" max="19" width="9.44140625" style="2" customWidth="1"/>
    <col min="20" max="20" width="16.109375" style="2" customWidth="1"/>
    <col min="21" max="21" width="11.5546875" style="2" customWidth="1"/>
    <col min="22" max="22" width="11" style="2" customWidth="1"/>
    <col min="23" max="23" width="15.5546875" style="2" customWidth="1"/>
    <col min="24" max="24" width="16" style="2" customWidth="1"/>
    <col min="25" max="25" width="13.109375" style="2" customWidth="1"/>
    <col min="26" max="16384" width="9.109375" style="2"/>
  </cols>
  <sheetData>
    <row r="2" spans="1:25">
      <c r="A2" s="1"/>
    </row>
    <row r="4" spans="1:25" ht="40.5" customHeight="1">
      <c r="A4" s="2006" t="s">
        <v>469</v>
      </c>
      <c r="B4" s="2006"/>
      <c r="C4" s="2006"/>
      <c r="D4" s="2006"/>
      <c r="E4" s="2006"/>
      <c r="F4" s="2006"/>
      <c r="G4" s="2006"/>
      <c r="H4" s="2006"/>
      <c r="I4" s="2006"/>
      <c r="J4" s="2006"/>
      <c r="K4" s="2006"/>
      <c r="L4" s="2006"/>
      <c r="M4" s="2006"/>
      <c r="N4" s="2006"/>
      <c r="O4" s="2006"/>
      <c r="P4" s="2006"/>
      <c r="Q4" s="2006"/>
      <c r="R4" s="2006"/>
      <c r="S4" s="2006"/>
      <c r="T4" s="2006"/>
      <c r="U4" s="2006"/>
      <c r="V4" s="2006"/>
      <c r="W4" s="2006"/>
      <c r="X4" s="923"/>
      <c r="Y4" s="923"/>
    </row>
    <row r="6" spans="1:25" ht="19.2" thickBot="1">
      <c r="A6" s="1" t="s">
        <v>606</v>
      </c>
      <c r="B6" s="924"/>
      <c r="C6" s="924"/>
      <c r="D6" s="924"/>
      <c r="E6" s="924"/>
      <c r="F6" s="924"/>
      <c r="G6" s="924"/>
      <c r="H6" s="924"/>
      <c r="I6" s="831"/>
      <c r="J6" s="924"/>
      <c r="K6" s="924"/>
      <c r="L6" s="924"/>
      <c r="M6" s="924"/>
      <c r="N6" s="924"/>
      <c r="O6" s="924"/>
      <c r="P6" s="924"/>
      <c r="Q6" s="1"/>
      <c r="R6" s="924"/>
      <c r="S6" s="924"/>
      <c r="T6" s="925"/>
      <c r="U6" s="924"/>
      <c r="V6" s="924"/>
      <c r="W6" s="924" t="s">
        <v>653</v>
      </c>
      <c r="X6" s="924"/>
      <c r="Y6" s="924"/>
    </row>
    <row r="7" spans="1:25" ht="93.75" customHeight="1">
      <c r="A7" s="926" t="s">
        <v>741</v>
      </c>
      <c r="B7" s="1125" t="s">
        <v>608</v>
      </c>
      <c r="C7" s="1126"/>
      <c r="D7" s="927"/>
      <c r="E7" s="1125" t="s">
        <v>36</v>
      </c>
      <c r="F7" s="1126"/>
      <c r="G7" s="927"/>
      <c r="H7" s="1125" t="s">
        <v>610</v>
      </c>
      <c r="I7" s="1126"/>
      <c r="J7" s="927"/>
      <c r="K7" s="1125" t="s">
        <v>885</v>
      </c>
      <c r="L7" s="1126"/>
      <c r="M7" s="927"/>
      <c r="N7" s="1123" t="s">
        <v>1054</v>
      </c>
      <c r="O7" s="1124"/>
      <c r="P7" s="927"/>
      <c r="Q7" s="1125" t="s">
        <v>611</v>
      </c>
      <c r="R7" s="1126"/>
      <c r="S7" s="927"/>
      <c r="T7" s="1125" t="s">
        <v>612</v>
      </c>
      <c r="U7" s="1126"/>
      <c r="V7" s="928"/>
      <c r="W7" s="929" t="s">
        <v>613</v>
      </c>
      <c r="X7" s="930"/>
      <c r="Y7" s="931"/>
    </row>
    <row r="8" spans="1:25" ht="18.600000000000001">
      <c r="A8" s="856"/>
      <c r="B8" s="932" t="s">
        <v>409</v>
      </c>
      <c r="C8" s="932" t="s">
        <v>411</v>
      </c>
      <c r="D8" s="932" t="s">
        <v>412</v>
      </c>
      <c r="E8" s="932" t="s">
        <v>409</v>
      </c>
      <c r="F8" s="932" t="s">
        <v>411</v>
      </c>
      <c r="G8" s="932" t="s">
        <v>412</v>
      </c>
      <c r="H8" s="932" t="s">
        <v>409</v>
      </c>
      <c r="I8" s="932" t="s">
        <v>411</v>
      </c>
      <c r="J8" s="932" t="s">
        <v>412</v>
      </c>
      <c r="K8" s="932" t="s">
        <v>409</v>
      </c>
      <c r="L8" s="932" t="s">
        <v>411</v>
      </c>
      <c r="M8" s="932" t="s">
        <v>412</v>
      </c>
      <c r="N8" s="932" t="s">
        <v>409</v>
      </c>
      <c r="O8" s="932" t="s">
        <v>411</v>
      </c>
      <c r="P8" s="932" t="s">
        <v>412</v>
      </c>
      <c r="Q8" s="932" t="s">
        <v>409</v>
      </c>
      <c r="R8" s="932" t="s">
        <v>411</v>
      </c>
      <c r="S8" s="932" t="s">
        <v>412</v>
      </c>
      <c r="T8" s="932" t="s">
        <v>409</v>
      </c>
      <c r="U8" s="932" t="s">
        <v>411</v>
      </c>
      <c r="V8" s="932" t="s">
        <v>412</v>
      </c>
      <c r="W8" s="933" t="s">
        <v>409</v>
      </c>
      <c r="X8" s="934" t="s">
        <v>411</v>
      </c>
      <c r="Y8" s="934" t="s">
        <v>412</v>
      </c>
    </row>
    <row r="9" spans="1:25" ht="20.399999999999999">
      <c r="A9" s="856" t="s">
        <v>342</v>
      </c>
      <c r="B9" s="849">
        <f>INTKIAD!B5</f>
        <v>36525</v>
      </c>
      <c r="C9" s="935">
        <f>INTKIAD!C5</f>
        <v>44061</v>
      </c>
      <c r="D9" s="935">
        <f>INTKIAD!D5</f>
        <v>43489</v>
      </c>
      <c r="E9" s="849">
        <f>INTKIAD!E5</f>
        <v>8153</v>
      </c>
      <c r="F9" s="935">
        <f>INTKIAD!F5</f>
        <v>10197</v>
      </c>
      <c r="G9" s="935">
        <f>INTKIAD!G5</f>
        <v>10055</v>
      </c>
      <c r="H9" s="849">
        <f>INTKIAD!H5</f>
        <v>8813</v>
      </c>
      <c r="I9" s="935">
        <f>INTKIAD!I5</f>
        <v>9089</v>
      </c>
      <c r="J9" s="935">
        <f>INTKIAD!J5</f>
        <v>9088</v>
      </c>
      <c r="K9" s="935">
        <f>INTKIAD!K5</f>
        <v>0</v>
      </c>
      <c r="L9" s="935">
        <f>INTKIAD!L5</f>
        <v>0</v>
      </c>
      <c r="M9" s="935">
        <f>INTKIAD!M5</f>
        <v>0</v>
      </c>
      <c r="N9" s="935"/>
      <c r="O9" s="935"/>
      <c r="P9" s="935"/>
      <c r="Q9" s="935">
        <f>INTKIAD!N5</f>
        <v>0</v>
      </c>
      <c r="R9" s="935">
        <f>INTKIAD!O5</f>
        <v>3325</v>
      </c>
      <c r="S9" s="935">
        <f>INTKIAD!P5</f>
        <v>3325</v>
      </c>
      <c r="T9" s="935">
        <f>INTKIAD!Q5</f>
        <v>229</v>
      </c>
      <c r="U9" s="935">
        <f>INTKIAD!R5</f>
        <v>603</v>
      </c>
      <c r="V9" s="935">
        <f>INTKIAD!S5</f>
        <v>289</v>
      </c>
      <c r="W9" s="850">
        <f>INTKIAD!T5</f>
        <v>53720</v>
      </c>
      <c r="X9" s="936">
        <f>INTKIAD!U5</f>
        <v>67275</v>
      </c>
      <c r="Y9" s="934">
        <f>INTKIAD!V5+P9</f>
        <v>66246</v>
      </c>
    </row>
    <row r="10" spans="1:25" ht="20.399999999999999">
      <c r="A10" s="856" t="s">
        <v>413</v>
      </c>
      <c r="B10" s="849">
        <f>INTKIAD!B6</f>
        <v>249220</v>
      </c>
      <c r="C10" s="935">
        <f>INTKIAD!C6</f>
        <v>252929</v>
      </c>
      <c r="D10" s="935">
        <f>INTKIAD!D6</f>
        <v>247922</v>
      </c>
      <c r="E10" s="849">
        <f>INTKIAD!E6</f>
        <v>56652</v>
      </c>
      <c r="F10" s="935">
        <f>INTKIAD!F6</f>
        <v>57539</v>
      </c>
      <c r="G10" s="935">
        <f>INTKIAD!G6</f>
        <v>56959</v>
      </c>
      <c r="H10" s="849">
        <f>INTKIAD!H6</f>
        <v>23144</v>
      </c>
      <c r="I10" s="935">
        <f>INTKIAD!I6</f>
        <v>23712</v>
      </c>
      <c r="J10" s="935">
        <f>INTKIAD!J6</f>
        <v>21229</v>
      </c>
      <c r="K10" s="935">
        <f>INTKIAD!K6</f>
        <v>0</v>
      </c>
      <c r="L10" s="935">
        <f>INTKIAD!L6</f>
        <v>0</v>
      </c>
      <c r="M10" s="935">
        <f>INTKIAD!M10</f>
        <v>0</v>
      </c>
      <c r="N10" s="935"/>
      <c r="O10" s="935"/>
      <c r="P10" s="935"/>
      <c r="Q10" s="935">
        <v>0</v>
      </c>
      <c r="R10" s="935">
        <f>INTKIAD!O6</f>
        <v>0</v>
      </c>
      <c r="S10" s="935">
        <f>INTKIAD!P6</f>
        <v>350</v>
      </c>
      <c r="T10" s="935">
        <f>INTKIAD!Q6</f>
        <v>1092</v>
      </c>
      <c r="U10" s="935">
        <f>INTKIAD!R6</f>
        <v>1614</v>
      </c>
      <c r="V10" s="935">
        <f>INTKIAD!S6</f>
        <v>820</v>
      </c>
      <c r="W10" s="850">
        <f>INTKIAD!T6</f>
        <v>330108</v>
      </c>
      <c r="X10" s="936">
        <f>INTKIAD!U6</f>
        <v>335794</v>
      </c>
      <c r="Y10" s="934">
        <f>INTKIAD!V6+P10</f>
        <v>327280</v>
      </c>
    </row>
    <row r="11" spans="1:25" ht="20.399999999999999">
      <c r="A11" s="856" t="s">
        <v>414</v>
      </c>
      <c r="B11" s="849">
        <f>INTKIAD!B7</f>
        <v>27272</v>
      </c>
      <c r="C11" s="935">
        <f>INTKIAD!C7</f>
        <v>29540</v>
      </c>
      <c r="D11" s="935">
        <f>INTKIAD!D7</f>
        <v>29488</v>
      </c>
      <c r="E11" s="849">
        <f>INTKIAD!E7</f>
        <v>6150</v>
      </c>
      <c r="F11" s="935">
        <f>INTKIAD!F7</f>
        <v>6013</v>
      </c>
      <c r="G11" s="935">
        <f>INTKIAD!G7</f>
        <v>6002</v>
      </c>
      <c r="H11" s="849">
        <f>INTKIAD!H7</f>
        <v>25334</v>
      </c>
      <c r="I11" s="935">
        <f>INTKIAD!I7</f>
        <v>23736</v>
      </c>
      <c r="J11" s="935">
        <f>INTKIAD!J7</f>
        <v>22608</v>
      </c>
      <c r="K11" s="935">
        <f>INTKIAD!K7</f>
        <v>0</v>
      </c>
      <c r="L11" s="935">
        <f>INTKIAD!L7</f>
        <v>0</v>
      </c>
      <c r="M11" s="935"/>
      <c r="N11" s="935"/>
      <c r="O11" s="935"/>
      <c r="P11" s="935">
        <f>INTKIAD!M7</f>
        <v>2683</v>
      </c>
      <c r="Q11" s="935">
        <f>INTKIAD!N8</f>
        <v>0</v>
      </c>
      <c r="R11" s="935">
        <f>INTKIAD!O7</f>
        <v>1004</v>
      </c>
      <c r="S11" s="935">
        <f>INTKIAD!P7</f>
        <v>0</v>
      </c>
      <c r="T11" s="935">
        <f>INTKIAD!Q7</f>
        <v>229</v>
      </c>
      <c r="U11" s="935">
        <f>INTKIAD!R7</f>
        <v>816</v>
      </c>
      <c r="V11" s="935">
        <f>INTKIAD!S7</f>
        <v>815</v>
      </c>
      <c r="W11" s="850">
        <f>INTKIAD!T7</f>
        <v>58985</v>
      </c>
      <c r="X11" s="936">
        <f>INTKIAD!U7</f>
        <v>61109</v>
      </c>
      <c r="Y11" s="934">
        <f>INTKIAD!V7+P11</f>
        <v>64279</v>
      </c>
    </row>
    <row r="12" spans="1:25" ht="20.399999999999999">
      <c r="A12" s="856" t="s">
        <v>415</v>
      </c>
      <c r="B12" s="849">
        <f>INTKIAD!B8</f>
        <v>45360</v>
      </c>
      <c r="C12" s="935">
        <f>INTKIAD!C$8</f>
        <v>46756</v>
      </c>
      <c r="D12" s="935">
        <f>INTKIAD!D8</f>
        <v>45981</v>
      </c>
      <c r="E12" s="849">
        <f>INTKIAD!E8</f>
        <v>10628</v>
      </c>
      <c r="F12" s="935">
        <f>INTKIAD!F8</f>
        <v>10936</v>
      </c>
      <c r="G12" s="935">
        <f>INTKIAD!G8</f>
        <v>10847</v>
      </c>
      <c r="H12" s="849">
        <f>INTKIAD!H8</f>
        <v>18620</v>
      </c>
      <c r="I12" s="935">
        <f>INTKIAD!I8</f>
        <v>18683</v>
      </c>
      <c r="J12" s="935">
        <f>INTKIAD!J8</f>
        <v>18688</v>
      </c>
      <c r="K12" s="935">
        <f>INTKIAD!K8</f>
        <v>0</v>
      </c>
      <c r="L12" s="935">
        <f>INTKIAD!L8</f>
        <v>0</v>
      </c>
      <c r="M12" s="935">
        <f>INTKIAD!M16</f>
        <v>0</v>
      </c>
      <c r="N12" s="935"/>
      <c r="O12" s="935"/>
      <c r="P12" s="935"/>
      <c r="Q12" s="935">
        <f>INTKIAD!N16</f>
        <v>0</v>
      </c>
      <c r="R12" s="935">
        <f>INTKIAD!O8</f>
        <v>8458</v>
      </c>
      <c r="S12" s="935">
        <f>INTKIAD!P8</f>
        <v>2773</v>
      </c>
      <c r="T12" s="935">
        <f>INTKIAD!Q8</f>
        <v>7366</v>
      </c>
      <c r="U12" s="935">
        <f>INTKIAD!R8</f>
        <v>8686</v>
      </c>
      <c r="V12" s="935">
        <f>INTKIAD!S8</f>
        <v>7191</v>
      </c>
      <c r="W12" s="850">
        <f>INTKIAD!T8</f>
        <v>81974</v>
      </c>
      <c r="X12" s="936">
        <f>INTKIAD!U8</f>
        <v>93519</v>
      </c>
      <c r="Y12" s="934">
        <f>INTKIAD!V8+P12</f>
        <v>85480</v>
      </c>
    </row>
    <row r="13" spans="1:25" ht="20.399999999999999">
      <c r="A13" s="1248" t="s">
        <v>579</v>
      </c>
      <c r="B13" s="849">
        <f>INTKIAD!B9</f>
        <v>4917</v>
      </c>
      <c r="C13" s="849">
        <f>INTKIAD!C9</f>
        <v>5062</v>
      </c>
      <c r="D13" s="849">
        <f>INTKIAD!D9</f>
        <v>4872</v>
      </c>
      <c r="E13" s="849">
        <f>INTKIAD!E9</f>
        <v>1345</v>
      </c>
      <c r="F13" s="849">
        <f>INTKIAD!F9</f>
        <v>1395</v>
      </c>
      <c r="G13" s="849">
        <f>INTKIAD!G9</f>
        <v>1343</v>
      </c>
      <c r="H13" s="849">
        <f>INTKIAD!H9</f>
        <v>8750</v>
      </c>
      <c r="I13" s="849">
        <f>INTKIAD!I9</f>
        <v>8915</v>
      </c>
      <c r="J13" s="849">
        <f>INTKIAD!J9</f>
        <v>8914</v>
      </c>
      <c r="K13" s="935">
        <f>INTKIAD!K9</f>
        <v>0</v>
      </c>
      <c r="L13" s="935">
        <f>INTKIAD!L9</f>
        <v>0</v>
      </c>
      <c r="M13" s="935"/>
      <c r="N13" s="935"/>
      <c r="O13" s="935"/>
      <c r="P13" s="935"/>
      <c r="Q13" s="935"/>
      <c r="R13" s="935">
        <f>INTKIAD!O9</f>
        <v>0</v>
      </c>
      <c r="S13" s="935">
        <f>INTKIAD!P9</f>
        <v>0</v>
      </c>
      <c r="T13" s="935">
        <f>INTKIAD!Q9</f>
        <v>0</v>
      </c>
      <c r="U13" s="935">
        <f>INTKIAD!R9</f>
        <v>0</v>
      </c>
      <c r="V13" s="935"/>
      <c r="W13" s="850">
        <f>INTKIAD!T9</f>
        <v>15012</v>
      </c>
      <c r="X13" s="850">
        <f>INTKIAD!U9</f>
        <v>15372</v>
      </c>
      <c r="Y13" s="934">
        <f>INTKIAD!V9+P13</f>
        <v>15129</v>
      </c>
    </row>
    <row r="14" spans="1:25" ht="20.399999999999999">
      <c r="A14" s="1249" t="s">
        <v>580</v>
      </c>
      <c r="B14" s="849">
        <f>INTKIAD!B10</f>
        <v>4851</v>
      </c>
      <c r="C14" s="849">
        <f>INTKIAD!C10</f>
        <v>6087</v>
      </c>
      <c r="D14" s="849">
        <f>INTKIAD!D10</f>
        <v>6086</v>
      </c>
      <c r="E14" s="849">
        <f>INTKIAD!E10</f>
        <v>1111</v>
      </c>
      <c r="F14" s="849">
        <f>INTKIAD!F10</f>
        <v>1177</v>
      </c>
      <c r="G14" s="849">
        <f>INTKIAD!G10</f>
        <v>1104</v>
      </c>
      <c r="H14" s="849">
        <f>INTKIAD!H10</f>
        <v>24336</v>
      </c>
      <c r="I14" s="849">
        <f>INTKIAD!I10</f>
        <v>24336</v>
      </c>
      <c r="J14" s="849">
        <f>INTKIAD!J10</f>
        <v>19088</v>
      </c>
      <c r="K14" s="935">
        <f>INTKIAD!K10</f>
        <v>0</v>
      </c>
      <c r="L14" s="935">
        <f>INTKIAD!L10</f>
        <v>0</v>
      </c>
      <c r="M14" s="935"/>
      <c r="N14" s="935"/>
      <c r="O14" s="935"/>
      <c r="P14" s="935"/>
      <c r="Q14" s="935"/>
      <c r="R14" s="935">
        <f>INTKIAD!O10</f>
        <v>1036</v>
      </c>
      <c r="S14" s="935">
        <f>INTKIAD!P10</f>
        <v>0</v>
      </c>
      <c r="T14" s="935">
        <f>INTKIAD!Q10</f>
        <v>200</v>
      </c>
      <c r="U14" s="935">
        <f>INTKIAD!R10</f>
        <v>200</v>
      </c>
      <c r="V14" s="935">
        <f>INTKIAD!S10</f>
        <v>25</v>
      </c>
      <c r="W14" s="850">
        <f>INTKIAD!T10</f>
        <v>30498</v>
      </c>
      <c r="X14" s="850">
        <f>INTKIAD!U10</f>
        <v>32836</v>
      </c>
      <c r="Y14" s="934">
        <f>INTKIAD!V10+P14</f>
        <v>26303</v>
      </c>
    </row>
    <row r="15" spans="1:25" ht="20.399999999999999">
      <c r="A15" s="1249" t="s">
        <v>583</v>
      </c>
      <c r="B15" s="849">
        <f>INTKIAD!B11</f>
        <v>67156</v>
      </c>
      <c r="C15" s="849">
        <f>INTKIAD!C11</f>
        <v>68737</v>
      </c>
      <c r="D15" s="849">
        <f>INTKIAD!D11</f>
        <v>60970</v>
      </c>
      <c r="E15" s="849">
        <f>INTKIAD!E11</f>
        <v>14895</v>
      </c>
      <c r="F15" s="849">
        <f>INTKIAD!F11</f>
        <v>15248</v>
      </c>
      <c r="G15" s="849">
        <f>INTKIAD!G11</f>
        <v>13858</v>
      </c>
      <c r="H15" s="849">
        <f>INTKIAD!H11</f>
        <v>169239</v>
      </c>
      <c r="I15" s="849">
        <f>INTKIAD!I11</f>
        <v>169906</v>
      </c>
      <c r="J15" s="849">
        <f>INTKIAD!J11</f>
        <v>163097</v>
      </c>
      <c r="K15" s="935">
        <f>INTKIAD!K11</f>
        <v>0</v>
      </c>
      <c r="L15" s="935">
        <f>INTKIAD!L11</f>
        <v>0</v>
      </c>
      <c r="M15" s="935"/>
      <c r="N15" s="935"/>
      <c r="O15" s="935"/>
      <c r="P15" s="935"/>
      <c r="Q15" s="935"/>
      <c r="R15" s="935">
        <f>INTKIAD!O11</f>
        <v>0</v>
      </c>
      <c r="S15" s="935">
        <f>INTKIAD!P11</f>
        <v>0</v>
      </c>
      <c r="T15" s="935">
        <f>INTKIAD!Q11</f>
        <v>1270</v>
      </c>
      <c r="U15" s="935">
        <f>INTKIAD!R11</f>
        <v>4001</v>
      </c>
      <c r="V15" s="935">
        <f>INTKIAD!S11</f>
        <v>2836</v>
      </c>
      <c r="W15" s="850">
        <f>INTKIAD!T11</f>
        <v>252560</v>
      </c>
      <c r="X15" s="850">
        <f>INTKIAD!U11</f>
        <v>257892</v>
      </c>
      <c r="Y15" s="934">
        <f>INTKIAD!V11+P15</f>
        <v>240761</v>
      </c>
    </row>
    <row r="16" spans="1:25" ht="20.399999999999999">
      <c r="A16" s="1819" t="s">
        <v>831</v>
      </c>
      <c r="B16" s="849">
        <f>INTKIAD!B12</f>
        <v>24709</v>
      </c>
      <c r="C16" s="849">
        <f>INTKIAD!C12</f>
        <v>32023</v>
      </c>
      <c r="D16" s="849">
        <f>INTKIAD!D12</f>
        <v>31224</v>
      </c>
      <c r="E16" s="849">
        <f>INTKIAD!E12</f>
        <v>5518</v>
      </c>
      <c r="F16" s="849">
        <f>INTKIAD!F12</f>
        <v>7129</v>
      </c>
      <c r="G16" s="849">
        <f>INTKIAD!G12</f>
        <v>6962</v>
      </c>
      <c r="H16" s="849">
        <f>INTKIAD!H12</f>
        <v>4872</v>
      </c>
      <c r="I16" s="849">
        <f>INTKIAD!I12</f>
        <v>5690</v>
      </c>
      <c r="J16" s="849">
        <f>INTKIAD!J12</f>
        <v>5759</v>
      </c>
      <c r="K16" s="935">
        <f>INTKIAD!K12</f>
        <v>0</v>
      </c>
      <c r="L16" s="935">
        <f>INTKIAD!L12</f>
        <v>0</v>
      </c>
      <c r="M16" s="935"/>
      <c r="N16" s="935"/>
      <c r="O16" s="935"/>
      <c r="P16" s="935"/>
      <c r="Q16" s="935"/>
      <c r="R16" s="935">
        <f>INTKIAD!O12</f>
        <v>0</v>
      </c>
      <c r="S16" s="935">
        <f>INTKIAD!P12</f>
        <v>0</v>
      </c>
      <c r="T16" s="935">
        <f>INTKIAD!Q12</f>
        <v>127</v>
      </c>
      <c r="U16" s="935">
        <f>INTKIAD!R12</f>
        <v>127</v>
      </c>
      <c r="V16" s="935">
        <f>INTKIAD!S12</f>
        <v>9</v>
      </c>
      <c r="W16" s="850">
        <f>INTKIAD!T12</f>
        <v>35226</v>
      </c>
      <c r="X16" s="850">
        <f>INTKIAD!U12</f>
        <v>44969</v>
      </c>
      <c r="Y16" s="934">
        <f>INTKIAD!V12+P16</f>
        <v>43954</v>
      </c>
    </row>
    <row r="17" spans="1:26" ht="20.399999999999999">
      <c r="A17" s="1249" t="s">
        <v>584</v>
      </c>
      <c r="B17" s="849">
        <f>INTKIAD!B13</f>
        <v>0</v>
      </c>
      <c r="C17" s="935"/>
      <c r="D17" s="935"/>
      <c r="E17" s="849">
        <f>INTKIAD!E13</f>
        <v>0</v>
      </c>
      <c r="F17" s="935"/>
      <c r="G17" s="935"/>
      <c r="H17" s="849">
        <f>INTKIAD!H13</f>
        <v>7042</v>
      </c>
      <c r="I17" s="849">
        <f>INTKIAD!I13</f>
        <v>7153</v>
      </c>
      <c r="J17" s="849">
        <f>INTKIAD!J13</f>
        <v>7152</v>
      </c>
      <c r="K17" s="935">
        <f>INTKIAD!K13</f>
        <v>0</v>
      </c>
      <c r="L17" s="935">
        <f>INTKIAD!L13</f>
        <v>0</v>
      </c>
      <c r="M17" s="935"/>
      <c r="N17" s="935"/>
      <c r="O17" s="935"/>
      <c r="P17" s="935"/>
      <c r="Q17" s="935"/>
      <c r="R17" s="935">
        <f>INTKIAD!O13</f>
        <v>0</v>
      </c>
      <c r="S17" s="935">
        <f>INTKIAD!P13</f>
        <v>0</v>
      </c>
      <c r="T17" s="935">
        <f>INTKIAD!Q13</f>
        <v>0</v>
      </c>
      <c r="U17" s="935">
        <f>INTKIAD!R13</f>
        <v>0</v>
      </c>
      <c r="V17" s="935"/>
      <c r="W17" s="850">
        <f>INTKIAD!T13</f>
        <v>7042</v>
      </c>
      <c r="X17" s="850">
        <f>INTKIAD!U13</f>
        <v>7153</v>
      </c>
      <c r="Y17" s="934">
        <f>INTKIAD!V13+P17</f>
        <v>7152</v>
      </c>
    </row>
    <row r="18" spans="1:26" ht="20.399999999999999" hidden="1">
      <c r="A18" s="1249"/>
      <c r="B18" s="849">
        <f>INTKIAD!B14</f>
        <v>0</v>
      </c>
      <c r="C18" s="849">
        <f>INTKIAD!C14</f>
        <v>0</v>
      </c>
      <c r="D18" s="849">
        <f>INTKIAD!D14</f>
        <v>0</v>
      </c>
      <c r="E18" s="849">
        <f>INTKIAD!E14</f>
        <v>0</v>
      </c>
      <c r="F18" s="849">
        <f>INTKIAD!F14</f>
        <v>0</v>
      </c>
      <c r="G18" s="849">
        <f>INTKIAD!G14</f>
        <v>0</v>
      </c>
      <c r="H18" s="849">
        <f>INTKIAD!H14</f>
        <v>0</v>
      </c>
      <c r="I18" s="849">
        <f>INTKIAD!I14</f>
        <v>0</v>
      </c>
      <c r="J18" s="849">
        <f>INTKIAD!J14</f>
        <v>0</v>
      </c>
      <c r="K18" s="935"/>
      <c r="L18" s="935">
        <f>INTKIAD!L14</f>
        <v>0</v>
      </c>
      <c r="M18" s="935"/>
      <c r="N18" s="935"/>
      <c r="O18" s="935"/>
      <c r="P18" s="935"/>
      <c r="Q18" s="935"/>
      <c r="R18" s="935">
        <f>INTKIAD!O14</f>
        <v>0</v>
      </c>
      <c r="S18" s="935">
        <f>INTKIAD!P14</f>
        <v>0</v>
      </c>
      <c r="T18" s="935">
        <f>INTKIAD!Q14</f>
        <v>0</v>
      </c>
      <c r="U18" s="935">
        <f>INTKIAD!R14</f>
        <v>0</v>
      </c>
      <c r="V18" s="935"/>
      <c r="W18" s="850">
        <f>INTKIAD!T14</f>
        <v>0</v>
      </c>
      <c r="X18" s="850">
        <f>INTKIAD!U14</f>
        <v>0</v>
      </c>
      <c r="Y18" s="934">
        <f>INTKIAD!V14+P18</f>
        <v>0</v>
      </c>
    </row>
    <row r="19" spans="1:26" ht="20.399999999999999" hidden="1">
      <c r="A19" s="1249"/>
      <c r="B19" s="849"/>
      <c r="C19" s="849">
        <f>INTKIAD!C15</f>
        <v>0</v>
      </c>
      <c r="D19" s="849">
        <f>INTKIAD!D15</f>
        <v>0</v>
      </c>
      <c r="E19" s="849"/>
      <c r="F19" s="849">
        <f>INTKIAD!F15</f>
        <v>0</v>
      </c>
      <c r="G19" s="849">
        <f>INTKIAD!G15</f>
        <v>0</v>
      </c>
      <c r="H19" s="849"/>
      <c r="I19" s="849">
        <f>INTKIAD!I15</f>
        <v>0</v>
      </c>
      <c r="J19" s="849">
        <f>INTKIAD!J15</f>
        <v>0</v>
      </c>
      <c r="K19" s="935"/>
      <c r="L19" s="935">
        <f>INTKIAD!L15</f>
        <v>0</v>
      </c>
      <c r="M19" s="935"/>
      <c r="N19" s="935"/>
      <c r="O19" s="935"/>
      <c r="P19" s="935"/>
      <c r="Q19" s="935"/>
      <c r="R19" s="935">
        <f>INTKIAD!O15</f>
        <v>0</v>
      </c>
      <c r="S19" s="935">
        <f>INTKIAD!P15</f>
        <v>0</v>
      </c>
      <c r="T19" s="935">
        <f>INTKIAD!Q15</f>
        <v>0</v>
      </c>
      <c r="U19" s="935">
        <f>INTKIAD!R15</f>
        <v>0</v>
      </c>
      <c r="V19" s="935"/>
      <c r="W19" s="850">
        <f>INTKIAD!T15</f>
        <v>0</v>
      </c>
      <c r="X19" s="850">
        <f>INTKIAD!U15</f>
        <v>0</v>
      </c>
      <c r="Y19" s="934">
        <f>INTKIAD!V15+P19</f>
        <v>0</v>
      </c>
      <c r="Z19" s="955"/>
    </row>
    <row r="20" spans="1:26" ht="20.399999999999999">
      <c r="A20" s="856" t="s">
        <v>416</v>
      </c>
      <c r="B20" s="849">
        <f>INTKIAD!B16</f>
        <v>36801</v>
      </c>
      <c r="C20" s="935">
        <f>INTKIAD!C16</f>
        <v>38109</v>
      </c>
      <c r="D20" s="935">
        <f>INTKIAD!D16</f>
        <v>37920</v>
      </c>
      <c r="E20" s="849">
        <f>INTKIAD!E16</f>
        <v>8079</v>
      </c>
      <c r="F20" s="935">
        <f>INTKIAD!F16</f>
        <v>8493</v>
      </c>
      <c r="G20" s="935">
        <f>INTKIAD!G16</f>
        <v>8482</v>
      </c>
      <c r="H20" s="849">
        <f>INTKIAD!H16</f>
        <v>6918</v>
      </c>
      <c r="I20" s="935">
        <f>INTKIAD!I16</f>
        <v>7305</v>
      </c>
      <c r="J20" s="935">
        <f>INTKIAD!J16</f>
        <v>6748</v>
      </c>
      <c r="K20" s="935">
        <f>INTKIAD!K16</f>
        <v>0</v>
      </c>
      <c r="L20" s="935">
        <f>INTKIAD!L16</f>
        <v>0</v>
      </c>
      <c r="M20" s="935">
        <f>INTKIAD!M11</f>
        <v>0</v>
      </c>
      <c r="N20" s="935"/>
      <c r="O20" s="935"/>
      <c r="P20" s="935"/>
      <c r="Q20" s="935">
        <f>INTKIAD!N11</f>
        <v>0</v>
      </c>
      <c r="R20" s="935">
        <f>INTKIAD!O16</f>
        <v>0</v>
      </c>
      <c r="S20" s="935">
        <f>INTKIAD!P16</f>
        <v>0</v>
      </c>
      <c r="T20" s="935">
        <f>INTKIAD!Q16</f>
        <v>254</v>
      </c>
      <c r="U20" s="935">
        <f>INTKIAD!R16</f>
        <v>254</v>
      </c>
      <c r="V20" s="935">
        <f>INTKIAD!S16</f>
        <v>19</v>
      </c>
      <c r="W20" s="850">
        <f>INTKIAD!T16</f>
        <v>52052</v>
      </c>
      <c r="X20" s="936">
        <f>INTKIAD!U16</f>
        <v>54161</v>
      </c>
      <c r="Y20" s="934">
        <f>INTKIAD!V16+P20</f>
        <v>53169</v>
      </c>
    </row>
    <row r="21" spans="1:26" ht="20.399999999999999">
      <c r="A21" s="844" t="s">
        <v>986</v>
      </c>
      <c r="B21" s="849">
        <f>INTKIAD!B17</f>
        <v>0</v>
      </c>
      <c r="C21" s="935">
        <f>INTKIAD!C17</f>
        <v>9259</v>
      </c>
      <c r="D21" s="935">
        <f>INTKIAD!D17</f>
        <v>6248</v>
      </c>
      <c r="E21" s="849">
        <f>INTKIAD!E17</f>
        <v>0</v>
      </c>
      <c r="F21" s="935">
        <f>INTKIAD!F17</f>
        <v>1689</v>
      </c>
      <c r="G21" s="935">
        <f>INTKIAD!G17</f>
        <v>1294</v>
      </c>
      <c r="H21" s="849">
        <f>INTKIAD!H17</f>
        <v>0</v>
      </c>
      <c r="I21" s="935">
        <f>INTKIAD!I17</f>
        <v>5782</v>
      </c>
      <c r="J21" s="935">
        <f>INTKIAD!J17</f>
        <v>3242</v>
      </c>
      <c r="K21" s="935"/>
      <c r="L21" s="935"/>
      <c r="M21" s="935"/>
      <c r="N21" s="935"/>
      <c r="O21" s="935"/>
      <c r="P21" s="935"/>
      <c r="Q21" s="935"/>
      <c r="R21" s="935">
        <f>INTKIAD!O17</f>
        <v>2037</v>
      </c>
      <c r="S21" s="935">
        <f>INTKIAD!P17</f>
        <v>2037</v>
      </c>
      <c r="T21" s="935">
        <f>INTKIAD!Q17</f>
        <v>0</v>
      </c>
      <c r="U21" s="935">
        <f>INTKIAD!R17</f>
        <v>117</v>
      </c>
      <c r="V21" s="935">
        <f>INTKIAD!S17</f>
        <v>0</v>
      </c>
      <c r="W21" s="850">
        <f>INTKIAD!T17</f>
        <v>0</v>
      </c>
      <c r="X21" s="936">
        <f>INTKIAD!U17</f>
        <v>18884</v>
      </c>
      <c r="Y21" s="936">
        <f>INTKIAD!V17</f>
        <v>12821</v>
      </c>
    </row>
    <row r="22" spans="1:26" ht="20.399999999999999">
      <c r="A22" s="844" t="s">
        <v>987</v>
      </c>
      <c r="B22" s="849">
        <f>INTKIAD!B18</f>
        <v>0</v>
      </c>
      <c r="C22" s="935">
        <f>INTKIAD!C18</f>
        <v>30211</v>
      </c>
      <c r="D22" s="935">
        <f>INTKIAD!D18</f>
        <v>11973</v>
      </c>
      <c r="E22" s="849">
        <f>INTKIAD!E18</f>
        <v>0</v>
      </c>
      <c r="F22" s="935">
        <f>INTKIAD!F18</f>
        <v>3596</v>
      </c>
      <c r="G22" s="935">
        <f>INTKIAD!G18</f>
        <v>1584</v>
      </c>
      <c r="H22" s="849">
        <f>INTKIAD!H18</f>
        <v>0</v>
      </c>
      <c r="I22" s="935">
        <f>INTKIAD!I18</f>
        <v>12533</v>
      </c>
      <c r="J22" s="935">
        <f>INTKIAD!J18</f>
        <v>7466</v>
      </c>
      <c r="K22" s="935"/>
      <c r="L22" s="935"/>
      <c r="M22" s="935"/>
      <c r="N22" s="935"/>
      <c r="O22" s="935"/>
      <c r="P22" s="935"/>
      <c r="Q22" s="935"/>
      <c r="R22" s="935">
        <f>INTKIAD!O18</f>
        <v>0</v>
      </c>
      <c r="S22" s="935">
        <f>INTKIAD!P18</f>
        <v>0</v>
      </c>
      <c r="T22" s="935">
        <f>INTKIAD!Q18</f>
        <v>0</v>
      </c>
      <c r="U22" s="935">
        <f>INTKIAD!R18</f>
        <v>638</v>
      </c>
      <c r="V22" s="935">
        <f>INTKIAD!S18</f>
        <v>2031</v>
      </c>
      <c r="W22" s="850">
        <f>INTKIAD!T18</f>
        <v>0</v>
      </c>
      <c r="X22" s="936">
        <f>INTKIAD!U18</f>
        <v>46978</v>
      </c>
      <c r="Y22" s="936">
        <f>INTKIAD!V18</f>
        <v>23054</v>
      </c>
    </row>
    <row r="23" spans="1:26" ht="20.399999999999999">
      <c r="A23" s="856" t="s">
        <v>417</v>
      </c>
      <c r="B23" s="849">
        <f>INTKIAD!B19</f>
        <v>35248</v>
      </c>
      <c r="C23" s="935">
        <f>INTKIAD!C19</f>
        <v>39305</v>
      </c>
      <c r="D23" s="935">
        <f>INTKIAD!D19</f>
        <v>39009</v>
      </c>
      <c r="E23" s="849">
        <f>INTKIAD!E19</f>
        <v>7932</v>
      </c>
      <c r="F23" s="935">
        <f>INTKIAD!F19</f>
        <v>8883</v>
      </c>
      <c r="G23" s="935">
        <f>INTKIAD!G19</f>
        <v>8816</v>
      </c>
      <c r="H23" s="849">
        <f>INTKIAD!H19</f>
        <v>24824</v>
      </c>
      <c r="I23" s="849">
        <f>INTKIAD!I19</f>
        <v>27237</v>
      </c>
      <c r="J23" s="849">
        <f>INTKIAD!J19</f>
        <v>22684</v>
      </c>
      <c r="K23" s="935">
        <f>INTKIAD!K20</f>
        <v>0</v>
      </c>
      <c r="L23" s="935">
        <f>INTKIAD!L19</f>
        <v>0</v>
      </c>
      <c r="M23" s="849">
        <f>INTKIAD!M19</f>
        <v>0</v>
      </c>
      <c r="N23" s="849">
        <f>INTKIAD!N19</f>
        <v>0</v>
      </c>
      <c r="O23" s="849">
        <f>INTKIAD!O19</f>
        <v>0</v>
      </c>
      <c r="P23" s="849">
        <f>INTKIAD!P19</f>
        <v>0</v>
      </c>
      <c r="Q23" s="849">
        <f>INTKIAD!N19</f>
        <v>0</v>
      </c>
      <c r="R23" s="935">
        <f>INTKIAD!O19</f>
        <v>0</v>
      </c>
      <c r="S23" s="935">
        <f>INTKIAD!P19</f>
        <v>0</v>
      </c>
      <c r="T23" s="935">
        <f>INTKIAD!Q19</f>
        <v>508</v>
      </c>
      <c r="U23" s="935">
        <f>INTKIAD!R19</f>
        <v>705</v>
      </c>
      <c r="V23" s="935">
        <f>INTKIAD!S19</f>
        <v>651</v>
      </c>
      <c r="W23" s="850">
        <f>INTKIAD!T19</f>
        <v>68512</v>
      </c>
      <c r="X23" s="936">
        <f>INTKIAD!U19</f>
        <v>76130</v>
      </c>
      <c r="Y23" s="934">
        <f>INTKIAD!V19+P23</f>
        <v>71160</v>
      </c>
    </row>
    <row r="24" spans="1:26" ht="20.399999999999999">
      <c r="A24" s="856" t="s">
        <v>418</v>
      </c>
      <c r="B24" s="849">
        <f>INTKIAD!B20</f>
        <v>34477</v>
      </c>
      <c r="C24" s="935">
        <f>INTKIAD!C20</f>
        <v>37914</v>
      </c>
      <c r="D24" s="935">
        <f>INTKIAD!D20</f>
        <v>34685</v>
      </c>
      <c r="E24" s="849">
        <f>INTKIAD!E20</f>
        <v>7774</v>
      </c>
      <c r="F24" s="935">
        <f>INTKIAD!F20</f>
        <v>8567</v>
      </c>
      <c r="G24" s="935">
        <f>INTKIAD!G20</f>
        <v>7969</v>
      </c>
      <c r="H24" s="849">
        <f>INTKIAD!H20</f>
        <v>12309</v>
      </c>
      <c r="I24" s="935">
        <f>INTKIAD!I20</f>
        <v>12710</v>
      </c>
      <c r="J24" s="935">
        <f>INTKIAD!J20</f>
        <v>9921</v>
      </c>
      <c r="K24" s="935">
        <f>INTKIAD!K20</f>
        <v>0</v>
      </c>
      <c r="L24" s="935">
        <f>INTKIAD!L20</f>
        <v>0</v>
      </c>
      <c r="M24" s="935">
        <f>INTKIAD!M20</f>
        <v>0</v>
      </c>
      <c r="N24" s="937"/>
      <c r="O24" s="937"/>
      <c r="P24" s="937"/>
      <c r="Q24" s="935">
        <f>INTKIAD!N20</f>
        <v>0</v>
      </c>
      <c r="R24" s="935">
        <f>INTKIAD!O20</f>
        <v>0</v>
      </c>
      <c r="S24" s="935">
        <f>INTKIAD!P20</f>
        <v>0</v>
      </c>
      <c r="T24" s="935">
        <f>INTKIAD!Q20</f>
        <v>695</v>
      </c>
      <c r="U24" s="935">
        <f>INTKIAD!R20</f>
        <v>1466</v>
      </c>
      <c r="V24" s="935">
        <f>INTKIAD!S20</f>
        <v>1243</v>
      </c>
      <c r="W24" s="850">
        <f>INTKIAD!T20</f>
        <v>55255</v>
      </c>
      <c r="X24" s="936">
        <f>INTKIAD!U20</f>
        <v>60657</v>
      </c>
      <c r="Y24" s="934">
        <f>INTKIAD!V20+P24</f>
        <v>53818</v>
      </c>
    </row>
    <row r="25" spans="1:26" ht="20.399999999999999">
      <c r="A25" s="1206" t="s">
        <v>671</v>
      </c>
      <c r="B25" s="849">
        <f>INTKIAD!B21</f>
        <v>44760</v>
      </c>
      <c r="C25" s="849">
        <f>INTKIAD!C21</f>
        <v>72304</v>
      </c>
      <c r="D25" s="849">
        <f>INTKIAD!D21</f>
        <v>63228</v>
      </c>
      <c r="E25" s="849">
        <f>INTKIAD!E21</f>
        <v>8249</v>
      </c>
      <c r="F25" s="849">
        <f>INTKIAD!F21</f>
        <v>11189</v>
      </c>
      <c r="G25" s="849">
        <f>INTKIAD!G21</f>
        <v>10181</v>
      </c>
      <c r="H25" s="849">
        <f>INTKIAD!H21</f>
        <v>29742</v>
      </c>
      <c r="I25" s="849">
        <f>INTKIAD!I21</f>
        <v>24943</v>
      </c>
      <c r="J25" s="849">
        <f>INTKIAD!J21</f>
        <v>22756</v>
      </c>
      <c r="K25" s="935"/>
      <c r="L25" s="935">
        <f>INTKIAD!L21</f>
        <v>0</v>
      </c>
      <c r="M25" s="937"/>
      <c r="N25" s="937"/>
      <c r="O25" s="937"/>
      <c r="P25" s="849">
        <f>INTKIAD!M21</f>
        <v>12227</v>
      </c>
      <c r="Q25" s="935"/>
      <c r="R25" s="937"/>
      <c r="S25" s="937"/>
      <c r="T25" s="935">
        <f>INTKIAD!Q21</f>
        <v>699</v>
      </c>
      <c r="U25" s="935">
        <f>INTKIAD!R21</f>
        <v>645</v>
      </c>
      <c r="V25" s="935">
        <f>INTKIAD!S21</f>
        <v>645</v>
      </c>
      <c r="W25" s="850">
        <f>INTKIAD!T21</f>
        <v>83450</v>
      </c>
      <c r="X25" s="850">
        <f>INTKIAD!U21</f>
        <v>109081</v>
      </c>
      <c r="Y25" s="934">
        <f>INTKIAD!V21+P25</f>
        <v>121264</v>
      </c>
    </row>
    <row r="26" spans="1:26" ht="21" thickBot="1">
      <c r="A26" s="938" t="s">
        <v>419</v>
      </c>
      <c r="B26" s="858">
        <f t="shared" ref="B26:X26" si="0">SUM(B9:B25)</f>
        <v>611296</v>
      </c>
      <c r="C26" s="858">
        <f t="shared" si="0"/>
        <v>712297</v>
      </c>
      <c r="D26" s="858">
        <f t="shared" si="0"/>
        <v>663095</v>
      </c>
      <c r="E26" s="858">
        <f t="shared" si="0"/>
        <v>136486</v>
      </c>
      <c r="F26" s="858">
        <f t="shared" si="0"/>
        <v>152051</v>
      </c>
      <c r="G26" s="858">
        <f t="shared" si="0"/>
        <v>145456</v>
      </c>
      <c r="H26" s="858">
        <f t="shared" si="0"/>
        <v>363943</v>
      </c>
      <c r="I26" s="858">
        <f t="shared" si="0"/>
        <v>381730</v>
      </c>
      <c r="J26" s="858">
        <f t="shared" si="0"/>
        <v>348440</v>
      </c>
      <c r="K26" s="858">
        <f t="shared" si="0"/>
        <v>0</v>
      </c>
      <c r="L26" s="858">
        <f t="shared" si="0"/>
        <v>0</v>
      </c>
      <c r="M26" s="858">
        <f t="shared" si="0"/>
        <v>0</v>
      </c>
      <c r="N26" s="858">
        <f t="shared" si="0"/>
        <v>0</v>
      </c>
      <c r="O26" s="858">
        <f t="shared" si="0"/>
        <v>0</v>
      </c>
      <c r="P26" s="858">
        <f t="shared" si="0"/>
        <v>14910</v>
      </c>
      <c r="Q26" s="858">
        <f t="shared" si="0"/>
        <v>0</v>
      </c>
      <c r="R26" s="858">
        <f t="shared" si="0"/>
        <v>15860</v>
      </c>
      <c r="S26" s="858">
        <f t="shared" si="0"/>
        <v>8485</v>
      </c>
      <c r="T26" s="858">
        <f t="shared" si="0"/>
        <v>12669</v>
      </c>
      <c r="U26" s="858">
        <f t="shared" si="0"/>
        <v>19872</v>
      </c>
      <c r="V26" s="858">
        <f t="shared" si="0"/>
        <v>16574</v>
      </c>
      <c r="W26" s="859">
        <f t="shared" si="0"/>
        <v>1124394</v>
      </c>
      <c r="X26" s="859">
        <f t="shared" si="0"/>
        <v>1281810</v>
      </c>
      <c r="Y26" s="941">
        <f>SUM(Y9:Y25)</f>
        <v>1211870</v>
      </c>
    </row>
    <row r="27" spans="1:26">
      <c r="A27" s="869"/>
    </row>
    <row r="28" spans="1:26" ht="38.25" hidden="1" customHeight="1">
      <c r="A28" s="870" t="s">
        <v>614</v>
      </c>
      <c r="B28" s="942">
        <v>18739</v>
      </c>
      <c r="C28" s="942">
        <v>18739</v>
      </c>
      <c r="D28" s="942">
        <v>13668</v>
      </c>
      <c r="E28" s="942">
        <v>6322</v>
      </c>
      <c r="F28" s="942">
        <v>6322</v>
      </c>
      <c r="G28" s="942">
        <v>4725</v>
      </c>
      <c r="H28" s="942">
        <v>51971</v>
      </c>
      <c r="I28" s="942">
        <v>51971</v>
      </c>
      <c r="J28" s="942">
        <v>37037</v>
      </c>
      <c r="W28" s="942">
        <f>B28+E28+H28</f>
        <v>77032</v>
      </c>
      <c r="X28" s="942">
        <v>77032</v>
      </c>
      <c r="Y28" s="942">
        <f>D28+G28+J28</f>
        <v>55430</v>
      </c>
    </row>
    <row r="31" spans="1:26">
      <c r="B31" s="955"/>
      <c r="C31" s="955"/>
      <c r="D31" s="955"/>
      <c r="E31" s="955"/>
      <c r="F31" s="955"/>
      <c r="G31" s="955"/>
      <c r="H31" s="955"/>
      <c r="I31" s="955"/>
      <c r="J31" s="955"/>
    </row>
  </sheetData>
  <mergeCells count="1">
    <mergeCell ref="A4:W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42" firstPageNumber="35" orientation="landscape" useFirstPageNumber="1" horizontalDpi="4294967292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topLeftCell="O1" workbookViewId="0">
      <selection activeCell="M8" sqref="M8"/>
    </sheetView>
  </sheetViews>
  <sheetFormatPr defaultColWidth="9.109375" defaultRowHeight="13.2"/>
  <cols>
    <col min="1" max="1" width="40.109375" style="2" customWidth="1"/>
    <col min="2" max="2" width="17.6640625" style="2" customWidth="1"/>
    <col min="3" max="4" width="14" style="2" customWidth="1"/>
    <col min="5" max="5" width="19.109375" style="2" customWidth="1"/>
    <col min="6" max="6" width="13.88671875" style="2" customWidth="1"/>
    <col min="7" max="7" width="12.88671875" style="2" customWidth="1"/>
    <col min="8" max="8" width="14.88671875" style="2" customWidth="1"/>
    <col min="9" max="9" width="14.33203125" style="2" customWidth="1"/>
    <col min="10" max="10" width="12.109375" style="2" customWidth="1"/>
    <col min="11" max="11" width="16" style="2" customWidth="1"/>
    <col min="12" max="12" width="8.5546875" style="2" customWidth="1"/>
    <col min="13" max="13" width="10" style="2" customWidth="1"/>
    <col min="14" max="14" width="18.5546875" style="2" customWidth="1"/>
    <col min="15" max="15" width="8.33203125" style="2" bestFit="1" customWidth="1"/>
    <col min="16" max="16" width="9.6640625" style="2" customWidth="1"/>
    <col min="17" max="17" width="14.5546875" style="2" customWidth="1"/>
    <col min="18" max="18" width="9.6640625" style="2" customWidth="1"/>
    <col min="19" max="19" width="9.44140625" style="2" customWidth="1"/>
    <col min="20" max="20" width="14.6640625" style="2" customWidth="1"/>
    <col min="21" max="21" width="12" style="2" customWidth="1"/>
    <col min="22" max="22" width="10.33203125" style="2" customWidth="1"/>
    <col min="23" max="23" width="15.6640625" style="2" customWidth="1"/>
    <col min="24" max="24" width="14.5546875" style="2" customWidth="1"/>
    <col min="25" max="25" width="14.33203125" style="2" customWidth="1"/>
    <col min="26" max="16384" width="9.109375" style="2"/>
  </cols>
  <sheetData>
    <row r="2" spans="1:25" ht="18.600000000000001">
      <c r="A2" s="1"/>
      <c r="T2" s="943"/>
      <c r="X2" s="943"/>
    </row>
    <row r="3" spans="1:25" ht="18.600000000000001">
      <c r="T3" s="943"/>
      <c r="W3" s="873"/>
      <c r="X3" s="943"/>
    </row>
    <row r="4" spans="1:25" ht="18.600000000000001">
      <c r="B4" s="944" t="s">
        <v>470</v>
      </c>
      <c r="T4" s="943"/>
      <c r="W4" s="3"/>
      <c r="X4" s="943"/>
    </row>
    <row r="5" spans="1:25" ht="19.2" thickBot="1">
      <c r="A5" s="1" t="s">
        <v>615</v>
      </c>
      <c r="B5" s="943"/>
      <c r="C5" s="943"/>
      <c r="D5" s="943"/>
      <c r="E5" s="943"/>
      <c r="F5" s="943"/>
      <c r="G5" s="943"/>
      <c r="H5" s="943"/>
      <c r="I5" s="1"/>
      <c r="J5" s="943"/>
      <c r="K5" s="943"/>
      <c r="L5" s="831"/>
      <c r="M5" s="943"/>
      <c r="N5" s="873"/>
      <c r="O5" s="943"/>
      <c r="P5" s="943"/>
      <c r="Q5" s="692"/>
      <c r="R5" s="943"/>
      <c r="S5" s="943"/>
      <c r="U5" s="943"/>
      <c r="V5" s="943"/>
      <c r="W5" s="945" t="s">
        <v>653</v>
      </c>
      <c r="X5" s="943"/>
      <c r="Y5" s="943"/>
    </row>
    <row r="6" spans="1:25" ht="69.75" customHeight="1">
      <c r="A6" s="946" t="s">
        <v>741</v>
      </c>
      <c r="B6" s="1127" t="s">
        <v>608</v>
      </c>
      <c r="C6" s="1128"/>
      <c r="D6" s="947"/>
      <c r="E6" s="1127" t="s">
        <v>36</v>
      </c>
      <c r="F6" s="1128"/>
      <c r="G6" s="947"/>
      <c r="H6" s="1127" t="s">
        <v>610</v>
      </c>
      <c r="I6" s="1128"/>
      <c r="J6" s="947"/>
      <c r="K6" s="1127" t="s">
        <v>885</v>
      </c>
      <c r="L6" s="1128"/>
      <c r="M6" s="947"/>
      <c r="N6" s="1123" t="s">
        <v>1054</v>
      </c>
      <c r="O6" s="1124"/>
      <c r="P6" s="947"/>
      <c r="Q6" s="1127" t="s">
        <v>611</v>
      </c>
      <c r="R6" s="1128"/>
      <c r="S6" s="947"/>
      <c r="T6" s="1127" t="s">
        <v>612</v>
      </c>
      <c r="U6" s="1128"/>
      <c r="V6" s="947"/>
      <c r="W6" s="948" t="s">
        <v>613</v>
      </c>
      <c r="X6" s="1506"/>
      <c r="Y6" s="931"/>
    </row>
    <row r="7" spans="1:25" ht="15.75" customHeight="1">
      <c r="A7" s="949"/>
      <c r="B7" s="932" t="s">
        <v>409</v>
      </c>
      <c r="C7" s="932" t="s">
        <v>411</v>
      </c>
      <c r="D7" s="932" t="s">
        <v>412</v>
      </c>
      <c r="E7" s="932" t="s">
        <v>409</v>
      </c>
      <c r="F7" s="932" t="s">
        <v>411</v>
      </c>
      <c r="G7" s="932" t="s">
        <v>412</v>
      </c>
      <c r="H7" s="932" t="s">
        <v>409</v>
      </c>
      <c r="I7" s="932" t="s">
        <v>411</v>
      </c>
      <c r="J7" s="932" t="s">
        <v>412</v>
      </c>
      <c r="K7" s="932" t="s">
        <v>409</v>
      </c>
      <c r="L7" s="932" t="s">
        <v>411</v>
      </c>
      <c r="M7" s="932" t="s">
        <v>412</v>
      </c>
      <c r="N7" s="932" t="s">
        <v>409</v>
      </c>
      <c r="O7" s="932" t="s">
        <v>411</v>
      </c>
      <c r="P7" s="932" t="s">
        <v>412</v>
      </c>
      <c r="Q7" s="932" t="s">
        <v>409</v>
      </c>
      <c r="R7" s="932" t="s">
        <v>411</v>
      </c>
      <c r="S7" s="932" t="s">
        <v>412</v>
      </c>
      <c r="T7" s="932" t="s">
        <v>409</v>
      </c>
      <c r="U7" s="932" t="s">
        <v>411</v>
      </c>
      <c r="V7" s="932" t="s">
        <v>412</v>
      </c>
      <c r="W7" s="933" t="s">
        <v>409</v>
      </c>
      <c r="X7" s="950" t="s">
        <v>411</v>
      </c>
      <c r="Y7" s="934" t="s">
        <v>412</v>
      </c>
    </row>
    <row r="8" spans="1:25" ht="20.399999999999999">
      <c r="A8" s="951" t="s">
        <v>423</v>
      </c>
      <c r="B8" s="849">
        <f>INTKIAD!B23</f>
        <v>611296</v>
      </c>
      <c r="C8" s="935">
        <f>INTKIAD!C23</f>
        <v>712297</v>
      </c>
      <c r="D8" s="935">
        <f>INTKIAD!D23</f>
        <v>663095</v>
      </c>
      <c r="E8" s="849">
        <f>INTKIAD!E23</f>
        <v>136486</v>
      </c>
      <c r="F8" s="935">
        <f>INTKIAD!F23</f>
        <v>152051</v>
      </c>
      <c r="G8" s="935">
        <f>INTKIAD!G23</f>
        <v>145456</v>
      </c>
      <c r="H8" s="849">
        <f>INTKIAD!H23</f>
        <v>363943</v>
      </c>
      <c r="I8" s="935">
        <f>INTKIAD!I23</f>
        <v>381730</v>
      </c>
      <c r="J8" s="935">
        <f>INTKIAD!J23</f>
        <v>348440</v>
      </c>
      <c r="K8" s="935">
        <f>INTKIAD!K23</f>
        <v>0</v>
      </c>
      <c r="L8" s="935">
        <f>INTKIAD!L23</f>
        <v>0</v>
      </c>
      <c r="M8" s="935"/>
      <c r="N8" s="935"/>
      <c r="O8" s="935">
        <f>INTKIADG!O26</f>
        <v>0</v>
      </c>
      <c r="P8" s="935">
        <f>INTKIADG!P26</f>
        <v>14910</v>
      </c>
      <c r="Q8" s="935">
        <f>INTKIAD!N23</f>
        <v>0</v>
      </c>
      <c r="R8" s="935">
        <f>INTKIAD!O23</f>
        <v>15860</v>
      </c>
      <c r="S8" s="935">
        <f>INTKIAD!P23</f>
        <v>8485</v>
      </c>
      <c r="T8" s="935">
        <f>INTKIAD!Q23</f>
        <v>12669</v>
      </c>
      <c r="U8" s="935">
        <f>INTKIAD!R23</f>
        <v>19872</v>
      </c>
      <c r="V8" s="935">
        <f>INTKIAD!S23</f>
        <v>16574</v>
      </c>
      <c r="W8" s="850">
        <f t="shared" ref="W8:X11" si="0">B8+E8+H8+K8+N8+Q8+T8</f>
        <v>1124394</v>
      </c>
      <c r="X8" s="952">
        <f t="shared" si="0"/>
        <v>1281810</v>
      </c>
      <c r="Y8" s="936">
        <f>D8+G8+J8+M8+S8+V8+P8</f>
        <v>1196960</v>
      </c>
    </row>
    <row r="9" spans="1:25" ht="20.399999999999999">
      <c r="A9" s="856" t="s">
        <v>272</v>
      </c>
      <c r="B9" s="849">
        <f>INTKIAD!B25</f>
        <v>191119</v>
      </c>
      <c r="C9" s="935">
        <f>INTKIAD!C25</f>
        <v>222320</v>
      </c>
      <c r="D9" s="935">
        <f>INTKIAD!D25</f>
        <v>201990</v>
      </c>
      <c r="E9" s="849">
        <f>INTKIAD!E25</f>
        <v>43460</v>
      </c>
      <c r="F9" s="935">
        <f>INTKIAD!F25</f>
        <v>50963</v>
      </c>
      <c r="G9" s="935">
        <f>INTKIAD!G25</f>
        <v>46187</v>
      </c>
      <c r="H9" s="849">
        <f>INTKIAD!H25</f>
        <v>49263</v>
      </c>
      <c r="I9" s="935">
        <f>INTKIAD!I25</f>
        <v>62308</v>
      </c>
      <c r="J9" s="935">
        <f>INTKIAD!J25</f>
        <v>45520</v>
      </c>
      <c r="K9" s="849">
        <f>INTKIAD!K25</f>
        <v>0</v>
      </c>
      <c r="L9" s="935">
        <f>INTKIAD!L25</f>
        <v>0</v>
      </c>
      <c r="M9" s="935">
        <f>INTKIAD!M25</f>
        <v>0</v>
      </c>
      <c r="N9" s="935"/>
      <c r="O9" s="935"/>
      <c r="P9" s="935"/>
      <c r="Q9" s="935">
        <f>INTKIAD!N25</f>
        <v>0</v>
      </c>
      <c r="R9" s="935">
        <f>INTKIAD!O25</f>
        <v>0</v>
      </c>
      <c r="S9" s="935">
        <f>INTKIAD!P25</f>
        <v>0</v>
      </c>
      <c r="T9" s="849">
        <f>INTKIAD!Q25</f>
        <v>2500</v>
      </c>
      <c r="U9" s="935">
        <f>INTKIAD!R25</f>
        <v>5704</v>
      </c>
      <c r="V9" s="935">
        <f>INTKIAD!S25</f>
        <v>2878</v>
      </c>
      <c r="W9" s="850">
        <f t="shared" si="0"/>
        <v>286342</v>
      </c>
      <c r="X9" s="952">
        <f t="shared" si="0"/>
        <v>341295</v>
      </c>
      <c r="Y9" s="936">
        <f>D9+G9+J9+M9+S9+V9+P9</f>
        <v>296575</v>
      </c>
    </row>
    <row r="10" spans="1:25" ht="20.399999999999999">
      <c r="A10" s="856" t="s">
        <v>214</v>
      </c>
      <c r="B10" s="849">
        <f>INTKIAD!B26</f>
        <v>196384</v>
      </c>
      <c r="C10" s="935">
        <f>INTKIAD!C26</f>
        <v>225076</v>
      </c>
      <c r="D10" s="935">
        <f>INTKIAD!D26</f>
        <v>224387</v>
      </c>
      <c r="E10" s="849">
        <f>INTKIAD!E26</f>
        <v>44534</v>
      </c>
      <c r="F10" s="935">
        <f>INTKIAD!F26</f>
        <v>50855</v>
      </c>
      <c r="G10" s="935">
        <f>INTKIAD!G26</f>
        <v>50847</v>
      </c>
      <c r="H10" s="849">
        <f>INTKIAD!H26</f>
        <v>141959</v>
      </c>
      <c r="I10" s="935">
        <f>INTKIAD!I26</f>
        <v>142789</v>
      </c>
      <c r="J10" s="935">
        <f>INTKIAD!J26</f>
        <v>137240</v>
      </c>
      <c r="K10" s="935"/>
      <c r="L10" s="935"/>
      <c r="M10" s="935"/>
      <c r="N10" s="935">
        <f>INTKIAD!K26</f>
        <v>5496</v>
      </c>
      <c r="O10" s="935">
        <f>INTKIAD!L26</f>
        <v>5671</v>
      </c>
      <c r="P10" s="935">
        <f>INTKIAD!M26</f>
        <v>5671</v>
      </c>
      <c r="Q10" s="935">
        <f>INTKIAD!N26</f>
        <v>0</v>
      </c>
      <c r="R10" s="935">
        <f>INTKIAD!O26</f>
        <v>0</v>
      </c>
      <c r="S10" s="935">
        <f>INTKIAD!P26</f>
        <v>0</v>
      </c>
      <c r="T10" s="849">
        <f>INTKIAD!Q26</f>
        <v>0</v>
      </c>
      <c r="U10" s="935">
        <f>INTKIAD!R26</f>
        <v>295</v>
      </c>
      <c r="V10" s="935">
        <f>INTKIAD!S26</f>
        <v>294</v>
      </c>
      <c r="W10" s="850">
        <f t="shared" si="0"/>
        <v>388373</v>
      </c>
      <c r="X10" s="952">
        <f t="shared" si="0"/>
        <v>424686</v>
      </c>
      <c r="Y10" s="936">
        <f>D10+G10+J10+M10+S10+V10+P10</f>
        <v>418439</v>
      </c>
    </row>
    <row r="11" spans="1:25" ht="20.399999999999999">
      <c r="A11" s="856"/>
      <c r="B11" s="849">
        <f>INTKIAD!B27</f>
        <v>0</v>
      </c>
      <c r="C11" s="935">
        <f>INTKIAD!C27</f>
        <v>0</v>
      </c>
      <c r="D11" s="935">
        <f>INTKIAD!D27</f>
        <v>0</v>
      </c>
      <c r="E11" s="849">
        <f>INTKIAD!E27</f>
        <v>0</v>
      </c>
      <c r="F11" s="935">
        <f>INTKIAD!F27</f>
        <v>0</v>
      </c>
      <c r="G11" s="935">
        <f>INTKIAD!G27</f>
        <v>0</v>
      </c>
      <c r="H11" s="849">
        <f>INTKIAD!H27</f>
        <v>0</v>
      </c>
      <c r="I11" s="935">
        <f>INTKIAD!I27</f>
        <v>0</v>
      </c>
      <c r="J11" s="935">
        <f>INTKIAD!J27</f>
        <v>0</v>
      </c>
      <c r="K11" s="935">
        <f>INTKIAD!K27</f>
        <v>0</v>
      </c>
      <c r="L11" s="935">
        <f>INTKIAD!L27</f>
        <v>0</v>
      </c>
      <c r="M11" s="935">
        <f>INTKIAD!M27</f>
        <v>0</v>
      </c>
      <c r="N11" s="935"/>
      <c r="O11" s="935"/>
      <c r="P11" s="935"/>
      <c r="Q11" s="935">
        <f>INTKIAD!N27</f>
        <v>0</v>
      </c>
      <c r="R11" s="935">
        <f>INTKIAD!O27</f>
        <v>0</v>
      </c>
      <c r="S11" s="935">
        <f>INTKIAD!P27</f>
        <v>0</v>
      </c>
      <c r="T11" s="935">
        <f>INTKIAD!Q27</f>
        <v>0</v>
      </c>
      <c r="U11" s="935">
        <f>INTKIAD!R27</f>
        <v>0</v>
      </c>
      <c r="V11" s="935">
        <f>INTKIAD!S27</f>
        <v>0</v>
      </c>
      <c r="W11" s="850">
        <f t="shared" si="0"/>
        <v>0</v>
      </c>
      <c r="X11" s="952">
        <f t="shared" si="0"/>
        <v>0</v>
      </c>
      <c r="Y11" s="936">
        <f>D11+G11+J11+M11+S11+V11+P11</f>
        <v>0</v>
      </c>
    </row>
    <row r="12" spans="1:25" ht="21" thickBot="1">
      <c r="A12" s="938" t="s">
        <v>425</v>
      </c>
      <c r="B12" s="858">
        <f t="shared" ref="B12:X12" si="1">SUM(B8:B11)</f>
        <v>998799</v>
      </c>
      <c r="C12" s="939">
        <f t="shared" si="1"/>
        <v>1159693</v>
      </c>
      <c r="D12" s="939">
        <f t="shared" si="1"/>
        <v>1089472</v>
      </c>
      <c r="E12" s="858">
        <f t="shared" si="1"/>
        <v>224480</v>
      </c>
      <c r="F12" s="939">
        <f t="shared" si="1"/>
        <v>253869</v>
      </c>
      <c r="G12" s="939">
        <f t="shared" si="1"/>
        <v>242490</v>
      </c>
      <c r="H12" s="858">
        <f t="shared" si="1"/>
        <v>555165</v>
      </c>
      <c r="I12" s="939">
        <f t="shared" si="1"/>
        <v>586827</v>
      </c>
      <c r="J12" s="939">
        <f t="shared" si="1"/>
        <v>531200</v>
      </c>
      <c r="K12" s="858">
        <f t="shared" si="1"/>
        <v>0</v>
      </c>
      <c r="L12" s="939">
        <f t="shared" si="1"/>
        <v>0</v>
      </c>
      <c r="M12" s="939">
        <f t="shared" si="1"/>
        <v>0</v>
      </c>
      <c r="N12" s="939">
        <f t="shared" si="1"/>
        <v>5496</v>
      </c>
      <c r="O12" s="939">
        <f t="shared" si="1"/>
        <v>5671</v>
      </c>
      <c r="P12" s="939">
        <f t="shared" si="1"/>
        <v>20581</v>
      </c>
      <c r="Q12" s="939">
        <f t="shared" si="1"/>
        <v>0</v>
      </c>
      <c r="R12" s="939">
        <f t="shared" si="1"/>
        <v>15860</v>
      </c>
      <c r="S12" s="939">
        <f t="shared" si="1"/>
        <v>8485</v>
      </c>
      <c r="T12" s="858">
        <f t="shared" si="1"/>
        <v>15169</v>
      </c>
      <c r="U12" s="939">
        <f t="shared" si="1"/>
        <v>25871</v>
      </c>
      <c r="V12" s="939">
        <f t="shared" si="1"/>
        <v>19746</v>
      </c>
      <c r="W12" s="859">
        <f t="shared" si="1"/>
        <v>1799109</v>
      </c>
      <c r="X12" s="1507">
        <f t="shared" si="1"/>
        <v>2047791</v>
      </c>
      <c r="Y12" s="1507">
        <f>D12+G12+J12+M12+S12+V12+P12</f>
        <v>1911974</v>
      </c>
    </row>
    <row r="13" spans="1:25" ht="18.600000000000001">
      <c r="A13" s="924"/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</row>
    <row r="14" spans="1:25" ht="21" hidden="1" thickBot="1">
      <c r="A14" s="953"/>
      <c r="B14" s="858"/>
      <c r="C14" s="939"/>
      <c r="D14" s="939">
        <f>INTKIAD!D32</f>
        <v>0</v>
      </c>
      <c r="E14" s="858"/>
      <c r="F14" s="939"/>
      <c r="G14" s="939">
        <f>INTKIAD!G32</f>
        <v>0</v>
      </c>
      <c r="H14" s="858"/>
      <c r="I14" s="939"/>
      <c r="J14" s="939">
        <f>INTKIAD!J32</f>
        <v>0</v>
      </c>
      <c r="K14" s="939"/>
      <c r="L14" s="939"/>
      <c r="M14" s="939">
        <f>INTKIAD!M32</f>
        <v>0</v>
      </c>
      <c r="N14" s="939">
        <v>0</v>
      </c>
      <c r="O14" s="939">
        <v>0</v>
      </c>
      <c r="P14" s="939"/>
      <c r="Q14" s="939"/>
      <c r="R14" s="939"/>
      <c r="S14" s="939">
        <f>INTKIAD!P32</f>
        <v>0</v>
      </c>
      <c r="T14" s="939"/>
      <c r="U14" s="939"/>
      <c r="V14" s="939">
        <f>INTKIAD!S32</f>
        <v>0</v>
      </c>
      <c r="W14" s="859"/>
      <c r="X14" s="940"/>
      <c r="Y14" s="954">
        <f>INTKIAD!V32</f>
        <v>0</v>
      </c>
    </row>
    <row r="15" spans="1:25">
      <c r="A15" s="869"/>
      <c r="B15" s="95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</row>
    <row r="16" spans="1:25">
      <c r="A16" s="869"/>
      <c r="B16" s="955"/>
      <c r="C16" s="955"/>
      <c r="D16" s="955"/>
      <c r="E16" s="955"/>
      <c r="F16" s="955"/>
      <c r="G16" s="955"/>
      <c r="H16" s="955"/>
      <c r="I16" s="955"/>
      <c r="J16" s="955"/>
      <c r="K16" s="955"/>
      <c r="L16" s="955"/>
      <c r="M16" s="955"/>
      <c r="N16" s="955"/>
      <c r="O16" s="955"/>
      <c r="P16" s="955"/>
      <c r="Q16" s="955"/>
      <c r="R16" s="955"/>
      <c r="S16" s="955"/>
      <c r="T16" s="955"/>
      <c r="U16" s="955"/>
      <c r="V16" s="955"/>
      <c r="W16" s="955"/>
      <c r="X16" s="955"/>
    </row>
    <row r="17" spans="1:25" ht="20.399999999999999" hidden="1">
      <c r="A17" s="943" t="s">
        <v>619</v>
      </c>
      <c r="B17" s="916">
        <f t="shared" ref="B17:Y17" si="2">B12+B14</f>
        <v>998799</v>
      </c>
      <c r="C17" s="956">
        <f t="shared" si="2"/>
        <v>1159693</v>
      </c>
      <c r="D17" s="956">
        <f t="shared" si="2"/>
        <v>1089472</v>
      </c>
      <c r="E17" s="916">
        <f t="shared" si="2"/>
        <v>224480</v>
      </c>
      <c r="F17" s="956">
        <f t="shared" si="2"/>
        <v>253869</v>
      </c>
      <c r="G17" s="956">
        <f t="shared" si="2"/>
        <v>242490</v>
      </c>
      <c r="H17" s="916">
        <f t="shared" si="2"/>
        <v>555165</v>
      </c>
      <c r="I17" s="956">
        <f t="shared" si="2"/>
        <v>586827</v>
      </c>
      <c r="J17" s="956">
        <f t="shared" si="2"/>
        <v>531200</v>
      </c>
      <c r="K17" s="916">
        <f t="shared" si="2"/>
        <v>0</v>
      </c>
      <c r="L17" s="956">
        <f t="shared" si="2"/>
        <v>0</v>
      </c>
      <c r="M17" s="956">
        <f t="shared" si="2"/>
        <v>0</v>
      </c>
      <c r="N17" s="956">
        <f t="shared" si="2"/>
        <v>5496</v>
      </c>
      <c r="O17" s="956">
        <f t="shared" si="2"/>
        <v>5671</v>
      </c>
      <c r="P17" s="956">
        <f t="shared" si="2"/>
        <v>20581</v>
      </c>
      <c r="Q17" s="956">
        <f t="shared" si="2"/>
        <v>0</v>
      </c>
      <c r="R17" s="956">
        <f t="shared" si="2"/>
        <v>15860</v>
      </c>
      <c r="S17" s="956">
        <f t="shared" si="2"/>
        <v>8485</v>
      </c>
      <c r="T17" s="916">
        <f t="shared" si="2"/>
        <v>15169</v>
      </c>
      <c r="U17" s="956">
        <f t="shared" si="2"/>
        <v>25871</v>
      </c>
      <c r="V17" s="956">
        <f t="shared" si="2"/>
        <v>19746</v>
      </c>
      <c r="W17" s="916">
        <f t="shared" si="2"/>
        <v>1799109</v>
      </c>
      <c r="X17" s="957">
        <f t="shared" si="2"/>
        <v>2047791</v>
      </c>
      <c r="Y17" s="943">
        <f t="shared" si="2"/>
        <v>1911974</v>
      </c>
    </row>
    <row r="18" spans="1:25" ht="18.600000000000001">
      <c r="A18" s="869"/>
      <c r="N18" s="1129"/>
      <c r="O18" s="1129"/>
    </row>
    <row r="19" spans="1:25" ht="18.600000000000001">
      <c r="W19" s="958"/>
      <c r="X19" s="958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39" firstPageNumber="36" orientation="landscape" useFirstPageNumber="1" horizontalDpi="4294967292" r:id="rId1"/>
  <headerFooter alignWithMargins="0">
    <oddHeader>&amp;R&amp;12&amp;P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>
      <pane xSplit="1" ySplit="4" topLeftCell="I5" activePane="bottomRight" state="frozen"/>
      <selection activeCell="N20" sqref="N20"/>
      <selection pane="topRight" activeCell="N20" sqref="N20"/>
      <selection pane="bottomLeft" activeCell="N20" sqref="N20"/>
      <selection pane="bottomRight" activeCell="M7" sqref="M7"/>
    </sheetView>
  </sheetViews>
  <sheetFormatPr defaultColWidth="9.109375" defaultRowHeight="13.2"/>
  <cols>
    <col min="1" max="1" width="28.6640625" style="1064" customWidth="1"/>
    <col min="2" max="4" width="10.5546875" style="1064" customWidth="1"/>
    <col min="5" max="7" width="11" style="1064" customWidth="1"/>
    <col min="8" max="10" width="9.5546875" style="1064" customWidth="1"/>
    <col min="11" max="16" width="9.109375" style="1064"/>
    <col min="17" max="19" width="10.44140625" style="1064" customWidth="1"/>
    <col min="20" max="22" width="9.109375" style="1064"/>
    <col min="23" max="23" width="9.88671875" style="1064" customWidth="1"/>
    <col min="24" max="25" width="9.109375" style="1064"/>
    <col min="26" max="26" width="9.6640625" style="1064" customWidth="1"/>
    <col min="27" max="28" width="9.109375" style="1064"/>
    <col min="29" max="29" width="11.88671875" style="1064" customWidth="1"/>
    <col min="30" max="16384" width="9.109375" style="1064"/>
  </cols>
  <sheetData>
    <row r="1" spans="1:30">
      <c r="B1" s="1065" t="s">
        <v>723</v>
      </c>
      <c r="C1" s="1065"/>
      <c r="D1" s="1065"/>
      <c r="N1" s="1064" t="s">
        <v>653</v>
      </c>
      <c r="Q1" s="1064" t="s">
        <v>724</v>
      </c>
    </row>
    <row r="2" spans="1:30" ht="13.8" thickBot="1">
      <c r="W2" s="1086"/>
      <c r="X2" s="1086"/>
      <c r="Y2" s="1086"/>
      <c r="Z2" s="1086"/>
      <c r="AA2" s="1086"/>
      <c r="AB2" s="1086"/>
      <c r="AC2" s="1086"/>
      <c r="AD2" s="1086"/>
    </row>
    <row r="3" spans="1:30" ht="38.25" customHeight="1">
      <c r="A3" s="1087" t="s">
        <v>741</v>
      </c>
      <c r="B3" s="1088" t="s">
        <v>608</v>
      </c>
      <c r="C3" s="1088"/>
      <c r="D3" s="1088"/>
      <c r="E3" s="1088" t="s">
        <v>609</v>
      </c>
      <c r="F3" s="1088"/>
      <c r="G3" s="1088"/>
      <c r="H3" s="1088" t="s">
        <v>610</v>
      </c>
      <c r="I3" s="1088"/>
      <c r="J3" s="1088"/>
      <c r="K3" s="1088" t="s">
        <v>725</v>
      </c>
      <c r="L3" s="1088"/>
      <c r="M3" s="1088"/>
      <c r="N3" s="1088" t="s">
        <v>611</v>
      </c>
      <c r="O3" s="1088"/>
      <c r="P3" s="1088"/>
      <c r="Q3" s="1088" t="s">
        <v>612</v>
      </c>
      <c r="R3" s="1089"/>
      <c r="S3" s="1089"/>
      <c r="T3" s="1090" t="s">
        <v>613</v>
      </c>
      <c r="W3" s="1091"/>
      <c r="X3" s="1091"/>
      <c r="Y3" s="1091"/>
      <c r="Z3" s="1091"/>
      <c r="AA3" s="1091"/>
      <c r="AB3" s="1091"/>
      <c r="AC3" s="1091"/>
      <c r="AD3" s="1092"/>
    </row>
    <row r="4" spans="1:30">
      <c r="A4" s="1047"/>
      <c r="B4" s="1077" t="s">
        <v>409</v>
      </c>
      <c r="C4" s="1077" t="s">
        <v>411</v>
      </c>
      <c r="D4" s="1077" t="s">
        <v>412</v>
      </c>
      <c r="E4" s="1077" t="s">
        <v>409</v>
      </c>
      <c r="F4" s="1077" t="s">
        <v>411</v>
      </c>
      <c r="G4" s="1077" t="s">
        <v>412</v>
      </c>
      <c r="H4" s="1077" t="s">
        <v>409</v>
      </c>
      <c r="I4" s="1077" t="s">
        <v>411</v>
      </c>
      <c r="J4" s="1077" t="s">
        <v>412</v>
      </c>
      <c r="K4" s="1077" t="s">
        <v>409</v>
      </c>
      <c r="L4" s="1077" t="s">
        <v>411</v>
      </c>
      <c r="M4" s="1077" t="s">
        <v>412</v>
      </c>
      <c r="N4" s="1077" t="s">
        <v>409</v>
      </c>
      <c r="O4" s="1077" t="s">
        <v>411</v>
      </c>
      <c r="P4" s="1077" t="s">
        <v>412</v>
      </c>
      <c r="Q4" s="1077" t="s">
        <v>409</v>
      </c>
      <c r="R4" s="1077" t="s">
        <v>411</v>
      </c>
      <c r="S4" s="1077" t="s">
        <v>412</v>
      </c>
      <c r="T4" s="1077" t="s">
        <v>409</v>
      </c>
      <c r="U4" s="1077" t="s">
        <v>411</v>
      </c>
      <c r="V4" s="1077" t="s">
        <v>412</v>
      </c>
    </row>
    <row r="5" spans="1:30">
      <c r="A5" s="1046" t="s">
        <v>342</v>
      </c>
      <c r="B5" s="1077">
        <f>BevjcsBölcs!E52</f>
        <v>36525</v>
      </c>
      <c r="C5" s="1077">
        <f>BevjcsBölcs!H52</f>
        <v>44061</v>
      </c>
      <c r="D5" s="1077">
        <f>BevjcsBölcs!I52</f>
        <v>43489</v>
      </c>
      <c r="E5" s="1077">
        <f>BevjcsBölcs!E53</f>
        <v>8153</v>
      </c>
      <c r="F5" s="1077">
        <f>BevjcsBölcs!H53</f>
        <v>10197</v>
      </c>
      <c r="G5" s="1077">
        <f>BevjcsBölcs!I53</f>
        <v>10055</v>
      </c>
      <c r="H5" s="1077">
        <f>BevjcsBölcs!E54</f>
        <v>8813</v>
      </c>
      <c r="I5" s="1077">
        <f>BevjcsBölcs!H54</f>
        <v>9089</v>
      </c>
      <c r="J5" s="1077">
        <f>BevjcsBölcs!I54</f>
        <v>9088</v>
      </c>
      <c r="K5" s="1077"/>
      <c r="L5" s="1077"/>
      <c r="M5" s="1077"/>
      <c r="N5" s="1077"/>
      <c r="O5" s="1077">
        <f>BevjcsBölcs!H64</f>
        <v>3325</v>
      </c>
      <c r="P5" s="1077">
        <f>BevjcsBölcs!I64</f>
        <v>3325</v>
      </c>
      <c r="Q5" s="1077">
        <f>BevjcsBölcs!E62</f>
        <v>229</v>
      </c>
      <c r="R5" s="1077">
        <f>BevjcsBölcs!H62</f>
        <v>603</v>
      </c>
      <c r="S5" s="1077">
        <f>BevjcsBölcs!I62</f>
        <v>289</v>
      </c>
      <c r="T5" s="1078">
        <f t="shared" ref="T5:V6" si="0">B5+E5++H5+K5+N5+Q5</f>
        <v>53720</v>
      </c>
      <c r="U5" s="1078">
        <f t="shared" si="0"/>
        <v>67275</v>
      </c>
      <c r="V5" s="1078">
        <f t="shared" si="0"/>
        <v>66246</v>
      </c>
    </row>
    <row r="6" spans="1:30">
      <c r="A6" s="1046" t="s">
        <v>413</v>
      </c>
      <c r="B6" s="1077">
        <f>BevjcsKözpontiÓvoda!E52</f>
        <v>249220</v>
      </c>
      <c r="C6" s="1077">
        <f>BevjcsKözpontiÓvoda!H52</f>
        <v>252929</v>
      </c>
      <c r="D6" s="1077">
        <f>BevjcsKözpontiÓvoda!I52</f>
        <v>247922</v>
      </c>
      <c r="E6" s="1077">
        <f>BevjcsKözpontiÓvoda!E53</f>
        <v>56652</v>
      </c>
      <c r="F6" s="1077">
        <f>BevjcsKözpontiÓvoda!H53</f>
        <v>57539</v>
      </c>
      <c r="G6" s="1077">
        <f>BevjcsKözpontiÓvoda!I53</f>
        <v>56959</v>
      </c>
      <c r="H6" s="1077">
        <f>BevjcsKözpontiÓvoda!E54</f>
        <v>23144</v>
      </c>
      <c r="I6" s="1077">
        <f>BevjcsKözpontiÓvoda!H54</f>
        <v>23712</v>
      </c>
      <c r="J6" s="1077">
        <f>BevjcsKözpontiÓvoda!I54</f>
        <v>21229</v>
      </c>
      <c r="K6" s="1077">
        <f>BevjcsKözpontiÓvoda!E60</f>
        <v>0</v>
      </c>
      <c r="N6" s="1077">
        <f>BevjcsKözpontiÓvoda!E64</f>
        <v>0</v>
      </c>
      <c r="O6" s="1077">
        <f>BevjcsKözpontiÓvoda!H64</f>
        <v>0</v>
      </c>
      <c r="P6" s="1077">
        <f>BevjcsKözpontiÓvoda!I64</f>
        <v>350</v>
      </c>
      <c r="Q6" s="1077">
        <f>BevjcsKözpontiÓvoda!E62</f>
        <v>1092</v>
      </c>
      <c r="R6" s="1077">
        <f>BevjcsKözpontiÓvoda!H62</f>
        <v>1614</v>
      </c>
      <c r="S6" s="1077">
        <f>BevjcsKözpontiÓvoda!I62</f>
        <v>820</v>
      </c>
      <c r="T6" s="1078">
        <f t="shared" si="0"/>
        <v>330108</v>
      </c>
      <c r="U6" s="1078">
        <f t="shared" si="0"/>
        <v>335794</v>
      </c>
      <c r="V6" s="1078">
        <f t="shared" si="0"/>
        <v>327280</v>
      </c>
    </row>
    <row r="7" spans="1:30">
      <c r="A7" s="1047" t="s">
        <v>372</v>
      </c>
      <c r="B7" s="1077">
        <f>BevjcsSport!E52</f>
        <v>27272</v>
      </c>
      <c r="C7" s="1077">
        <f>BevjcsSport!H52</f>
        <v>29540</v>
      </c>
      <c r="D7" s="1077">
        <f>BevjcsSport!I52</f>
        <v>29488</v>
      </c>
      <c r="E7" s="1077">
        <f>BevjcsSport!E53</f>
        <v>6150</v>
      </c>
      <c r="F7" s="1077">
        <f>BevjcsSport!H53</f>
        <v>6013</v>
      </c>
      <c r="G7" s="1077">
        <f>BevjcsSport!I53</f>
        <v>6002</v>
      </c>
      <c r="H7" s="1077">
        <f>BevjcsSport!E54</f>
        <v>25334</v>
      </c>
      <c r="I7" s="1077">
        <f>BevjcsSport!H54</f>
        <v>23736</v>
      </c>
      <c r="J7" s="1077">
        <f>BevjcsSport!I54</f>
        <v>22608</v>
      </c>
      <c r="K7" s="1077">
        <f>BevjcsEPELL!E60</f>
        <v>0</v>
      </c>
      <c r="L7" s="1077">
        <f>BevjcsSport!H60</f>
        <v>0</v>
      </c>
      <c r="M7" s="1077">
        <f>BevjcsSport!I57</f>
        <v>2683</v>
      </c>
      <c r="N7" s="1077">
        <f>BevjcsSport!E64</f>
        <v>0</v>
      </c>
      <c r="O7" s="1077">
        <f>BevjcsSport!H64</f>
        <v>1004</v>
      </c>
      <c r="P7" s="1077">
        <f>BevjcsSport!I64</f>
        <v>0</v>
      </c>
      <c r="Q7" s="1077">
        <f>BevjcsSport!E62</f>
        <v>229</v>
      </c>
      <c r="R7" s="1077">
        <f>BevjcsSport!H62</f>
        <v>816</v>
      </c>
      <c r="S7" s="1077">
        <f>BevjcsSport!I62</f>
        <v>815</v>
      </c>
      <c r="T7" s="1078">
        <f t="shared" ref="T7:T21" si="1">B7+E7++H7+K7+N7+Q7</f>
        <v>58985</v>
      </c>
      <c r="U7" s="1078">
        <f>C7+F7++I7+L7+O7+R7</f>
        <v>61109</v>
      </c>
      <c r="V7" s="1078">
        <f t="shared" ref="V7:V21" si="2">D7+G7++J7+M7+P7+S7</f>
        <v>61596</v>
      </c>
    </row>
    <row r="8" spans="1:30">
      <c r="A8" s="1047" t="s">
        <v>415</v>
      </c>
      <c r="B8" s="1077">
        <f>BevjcsGamesz!E52</f>
        <v>45360</v>
      </c>
      <c r="C8" s="1077">
        <f>BevjcsGamesz!H52</f>
        <v>46756</v>
      </c>
      <c r="D8" s="1077">
        <f>BevjcsGamesz!I52</f>
        <v>45981</v>
      </c>
      <c r="E8" s="1077">
        <f>BevjcsGamesz!E53</f>
        <v>10628</v>
      </c>
      <c r="F8" s="1077">
        <f>BevjcsGamesz!H53</f>
        <v>10936</v>
      </c>
      <c r="G8" s="1077">
        <f>BevjcsGamesz!I53</f>
        <v>10847</v>
      </c>
      <c r="H8" s="1077">
        <f>BevjcsGamesz!E54</f>
        <v>18620</v>
      </c>
      <c r="I8" s="1077">
        <f>BevjcsGamesz!H54</f>
        <v>18683</v>
      </c>
      <c r="J8" s="1077">
        <f>BevjcsGamesz!I54</f>
        <v>18688</v>
      </c>
      <c r="K8" s="1077">
        <f>BevjcsGamesz!E60</f>
        <v>0</v>
      </c>
      <c r="L8" s="1077">
        <f>BevjcsGamesz!H60</f>
        <v>0</v>
      </c>
      <c r="M8" s="1077">
        <f>BevjcsGamesz!I60</f>
        <v>0</v>
      </c>
      <c r="N8" s="1077">
        <f>BevjcsGamesz!E64</f>
        <v>0</v>
      </c>
      <c r="O8" s="1077">
        <f>BevjcsGamesz!H64</f>
        <v>8458</v>
      </c>
      <c r="P8" s="1077">
        <f>BevjcsGamesz!I64</f>
        <v>2773</v>
      </c>
      <c r="Q8" s="1077">
        <f>BevjcsGamesz!E62</f>
        <v>7366</v>
      </c>
      <c r="R8" s="1077">
        <f>BevjcsGamesz!H62</f>
        <v>8686</v>
      </c>
      <c r="S8" s="1077">
        <f>BevjcsGamesz!I62</f>
        <v>7191</v>
      </c>
      <c r="T8" s="1078">
        <f t="shared" si="1"/>
        <v>81974</v>
      </c>
      <c r="U8" s="1078">
        <f>C8+F8++I8+L8+O8+R8</f>
        <v>93519</v>
      </c>
      <c r="V8" s="1078">
        <f t="shared" si="2"/>
        <v>85480</v>
      </c>
    </row>
    <row r="9" spans="1:30">
      <c r="A9" s="1046" t="s">
        <v>577</v>
      </c>
      <c r="B9" s="1077">
        <f>BevjcsOIM!E52</f>
        <v>4917</v>
      </c>
      <c r="C9" s="1077">
        <f>BevjcsOIM!H52</f>
        <v>5062</v>
      </c>
      <c r="D9" s="1077">
        <f>BevjcsOIM!I52</f>
        <v>4872</v>
      </c>
      <c r="E9" s="1077">
        <f>BevjcsOIM!E53</f>
        <v>1345</v>
      </c>
      <c r="F9" s="1077">
        <f>BevjcsOIM!H53</f>
        <v>1395</v>
      </c>
      <c r="G9" s="1077">
        <f>BevjcsOIM!I53</f>
        <v>1343</v>
      </c>
      <c r="H9" s="1077">
        <f>BevjcsOIM!E54</f>
        <v>8750</v>
      </c>
      <c r="I9" s="1077">
        <f>BevjcsOIM!H54</f>
        <v>8915</v>
      </c>
      <c r="J9" s="1077">
        <f>BevjcsOIM!I54</f>
        <v>8914</v>
      </c>
      <c r="K9" s="1077">
        <f>BevjcsOIM!E60</f>
        <v>0</v>
      </c>
      <c r="L9" s="1077">
        <f>BevjcsOIM!H60</f>
        <v>0</v>
      </c>
      <c r="M9" s="1064">
        <f>BevjcsOIM!I60</f>
        <v>0</v>
      </c>
      <c r="N9" s="1077">
        <f>BevjcsOIM!E64</f>
        <v>0</v>
      </c>
      <c r="Q9" s="1077">
        <f>BevjcsOIM!E62</f>
        <v>0</v>
      </c>
      <c r="R9" s="1077">
        <f>BevjcsOIM!H62</f>
        <v>0</v>
      </c>
      <c r="S9" s="1077">
        <f>BevjcsOIM!I62</f>
        <v>0</v>
      </c>
      <c r="T9" s="1078">
        <f t="shared" si="1"/>
        <v>15012</v>
      </c>
      <c r="U9" s="1078">
        <f>C9+F9++I9+L9+O9+R9</f>
        <v>15372</v>
      </c>
      <c r="V9" s="1078">
        <f t="shared" si="2"/>
        <v>15129</v>
      </c>
    </row>
    <row r="10" spans="1:30">
      <c r="A10" s="1046" t="s">
        <v>576</v>
      </c>
      <c r="B10" s="1077">
        <f>BevjcsEPELL!E52</f>
        <v>4851</v>
      </c>
      <c r="C10" s="1077">
        <f>BevjcsEPELL!H52</f>
        <v>6087</v>
      </c>
      <c r="D10" s="1077">
        <f>BevjcsEPELL!I52</f>
        <v>6086</v>
      </c>
      <c r="E10" s="1077">
        <f>BevjcsEPELL!E53</f>
        <v>1111</v>
      </c>
      <c r="F10" s="1077">
        <f>BevjcsEPELL!H53</f>
        <v>1177</v>
      </c>
      <c r="G10" s="1077">
        <f>BevjcsEPELL!I53</f>
        <v>1104</v>
      </c>
      <c r="H10" s="1077">
        <f>BevjcsEPELL!E54</f>
        <v>24336</v>
      </c>
      <c r="I10" s="1077">
        <f>BevjcsEPELL!H54</f>
        <v>24336</v>
      </c>
      <c r="J10" s="1077">
        <f>BevjcsEPELL!I54</f>
        <v>19088</v>
      </c>
      <c r="K10" s="1077">
        <f>BevjcsEPELL!E60</f>
        <v>0</v>
      </c>
      <c r="L10" s="1077">
        <f>BevjcsEPELL!H60</f>
        <v>0</v>
      </c>
      <c r="M10" s="1077">
        <f>BevjcsEPELL!I60</f>
        <v>0</v>
      </c>
      <c r="N10" s="1077">
        <f>BevjcsEPELL!E64</f>
        <v>0</v>
      </c>
      <c r="O10" s="1077">
        <f>BevjcsEPELL!H64</f>
        <v>1036</v>
      </c>
      <c r="P10" s="1077">
        <f>BevjcsEPELL!I64</f>
        <v>0</v>
      </c>
      <c r="Q10" s="1077">
        <f>BevjcsEPELL!E62</f>
        <v>200</v>
      </c>
      <c r="R10" s="1077">
        <f>BevjcsEPELL!H62</f>
        <v>200</v>
      </c>
      <c r="S10" s="1077">
        <f>BevjcsEPELL!I62</f>
        <v>25</v>
      </c>
      <c r="T10" s="1078">
        <f t="shared" ref="T10:V11" si="3">B10+E10++H10+K10+N10+Q10</f>
        <v>30498</v>
      </c>
      <c r="U10" s="1078">
        <f t="shared" si="3"/>
        <v>32836</v>
      </c>
      <c r="V10" s="1078">
        <f t="shared" si="3"/>
        <v>26303</v>
      </c>
    </row>
    <row r="11" spans="1:30">
      <c r="A11" s="1046" t="s">
        <v>578</v>
      </c>
      <c r="B11" s="1077">
        <f>BevjcsETK!E52</f>
        <v>67156</v>
      </c>
      <c r="C11" s="1077">
        <f>BevjcsETK!H52</f>
        <v>68737</v>
      </c>
      <c r="D11" s="1077">
        <f>BevjcsETK!I52</f>
        <v>60970</v>
      </c>
      <c r="E11" s="1077">
        <f>BevjcsETK!E53</f>
        <v>14895</v>
      </c>
      <c r="F11" s="1077">
        <f>BevjcsETK!H53</f>
        <v>15248</v>
      </c>
      <c r="G11" s="1077">
        <f>BevjcsETK!I53</f>
        <v>13858</v>
      </c>
      <c r="H11" s="1077">
        <f>BevjcsETK!E54</f>
        <v>169239</v>
      </c>
      <c r="I11" s="1077">
        <f>BevjcsETK!H54</f>
        <v>169906</v>
      </c>
      <c r="J11" s="1077">
        <f>BevjcsETK!I54</f>
        <v>163097</v>
      </c>
      <c r="K11" s="1077">
        <f>BevjcsETK!E60</f>
        <v>0</v>
      </c>
      <c r="L11" s="1077">
        <f>BevjcsETK!H60</f>
        <v>0</v>
      </c>
      <c r="M11" s="1077">
        <f>BevjcsETK!I60</f>
        <v>0</v>
      </c>
      <c r="N11" s="1077">
        <f>BevjcsETK!E64</f>
        <v>0</v>
      </c>
      <c r="O11" s="1077">
        <f>BevjcsETK!H64</f>
        <v>0</v>
      </c>
      <c r="P11" s="1077">
        <f>BevjcsETK!I64</f>
        <v>0</v>
      </c>
      <c r="Q11" s="1077">
        <f>BevjcsETK!E62</f>
        <v>1270</v>
      </c>
      <c r="R11" s="1077">
        <f>BevjcsETK!H62</f>
        <v>4001</v>
      </c>
      <c r="S11" s="1077">
        <f>BevjcsETK!I62</f>
        <v>2836</v>
      </c>
      <c r="T11" s="1078">
        <f t="shared" si="3"/>
        <v>252560</v>
      </c>
      <c r="U11" s="1078">
        <f t="shared" si="3"/>
        <v>257892</v>
      </c>
      <c r="V11" s="1078">
        <f t="shared" si="3"/>
        <v>240761</v>
      </c>
    </row>
    <row r="12" spans="1:30">
      <c r="A12" s="1046" t="s">
        <v>603</v>
      </c>
      <c r="B12" s="1077">
        <f>BevjcsCSALAD!E52</f>
        <v>24709</v>
      </c>
      <c r="C12" s="1077">
        <f>BevjcsCSALAD!H52</f>
        <v>32023</v>
      </c>
      <c r="D12" s="1077">
        <f>BevjcsCSALAD!I52</f>
        <v>31224</v>
      </c>
      <c r="E12" s="1077">
        <f>BevjcsCSALAD!E53</f>
        <v>5518</v>
      </c>
      <c r="F12" s="1077">
        <f>BevjcsCSALAD!H53</f>
        <v>7129</v>
      </c>
      <c r="G12" s="1077">
        <f>BevjcsCSALAD!I53</f>
        <v>6962</v>
      </c>
      <c r="H12" s="1077">
        <f>BevjcsCSALAD!E54</f>
        <v>4872</v>
      </c>
      <c r="I12" s="1077">
        <f>BevjcsCSALAD!H54</f>
        <v>5690</v>
      </c>
      <c r="J12" s="1077">
        <f>BevjcsCSALAD!I54</f>
        <v>5759</v>
      </c>
      <c r="K12" s="1077">
        <f>BevjcsCSALAD!E60</f>
        <v>0</v>
      </c>
      <c r="L12" s="1077"/>
      <c r="M12" s="1077"/>
      <c r="N12" s="1077">
        <f>BevjcsCSALAD!E64</f>
        <v>0</v>
      </c>
      <c r="O12" s="1077"/>
      <c r="P12" s="1077"/>
      <c r="Q12" s="1077">
        <f>BevjcsCSALAD!E62</f>
        <v>127</v>
      </c>
      <c r="R12" s="1077">
        <f>BevjcsCSALAD!H62</f>
        <v>127</v>
      </c>
      <c r="S12" s="1077">
        <f>BevjcsCSALAD!I62</f>
        <v>9</v>
      </c>
      <c r="T12" s="1078">
        <f t="shared" si="1"/>
        <v>35226</v>
      </c>
      <c r="U12" s="1078">
        <f t="shared" ref="U12:U21" si="4">C12+F12++I12+L12+O12+R12</f>
        <v>44969</v>
      </c>
      <c r="V12" s="1078">
        <f t="shared" si="2"/>
        <v>43954</v>
      </c>
    </row>
    <row r="13" spans="1:30">
      <c r="A13" s="1046" t="s">
        <v>650</v>
      </c>
      <c r="B13" s="1077">
        <f>BevjcsORV!E52</f>
        <v>0</v>
      </c>
      <c r="C13" s="1077"/>
      <c r="D13" s="1077"/>
      <c r="E13" s="1077">
        <f>BevjcsORV!E53</f>
        <v>0</v>
      </c>
      <c r="F13" s="1077"/>
      <c r="G13" s="1077"/>
      <c r="H13" s="1077">
        <f>BevjcsORV!E54</f>
        <v>7042</v>
      </c>
      <c r="I13" s="1077">
        <f>BevjcsORV!H54</f>
        <v>7153</v>
      </c>
      <c r="J13" s="1077">
        <f>BevjcsORV!I54</f>
        <v>7152</v>
      </c>
      <c r="K13" s="1077">
        <f>BevjcsORV!E60</f>
        <v>0</v>
      </c>
      <c r="L13" s="1077"/>
      <c r="M13" s="1077"/>
      <c r="N13" s="1077">
        <f>BevjcsORV!E64</f>
        <v>0</v>
      </c>
      <c r="O13" s="1077"/>
      <c r="P13" s="1077"/>
      <c r="Q13" s="1077">
        <f>BevjcsORV!E62</f>
        <v>0</v>
      </c>
      <c r="R13" s="1077"/>
      <c r="S13" s="1077"/>
      <c r="T13" s="1078">
        <f t="shared" si="1"/>
        <v>7042</v>
      </c>
      <c r="U13" s="1078">
        <f t="shared" si="4"/>
        <v>7153</v>
      </c>
      <c r="V13" s="1078">
        <f t="shared" si="2"/>
        <v>7152</v>
      </c>
    </row>
    <row r="14" spans="1:30">
      <c r="A14" s="1046" t="s">
        <v>569</v>
      </c>
      <c r="B14" s="1077">
        <f>BevjMIK!E52</f>
        <v>0</v>
      </c>
      <c r="C14" s="1077">
        <f>BevjMIK!H52</f>
        <v>0</v>
      </c>
      <c r="D14" s="1077">
        <f>BevjMIK!I52</f>
        <v>0</v>
      </c>
      <c r="E14" s="1077">
        <f>BevjMIK!E53</f>
        <v>0</v>
      </c>
      <c r="F14" s="1077">
        <f>BevjMIK!H53</f>
        <v>0</v>
      </c>
      <c r="G14" s="1077">
        <f>BevjMIK!I53</f>
        <v>0</v>
      </c>
      <c r="H14" s="1077">
        <f>BevjMIK!E54</f>
        <v>0</v>
      </c>
      <c r="I14" s="1077">
        <f>BevjMIK!H54</f>
        <v>0</v>
      </c>
      <c r="J14" s="1077">
        <f>BevjMIK!I54</f>
        <v>0</v>
      </c>
      <c r="K14" s="1077"/>
      <c r="L14" s="1077"/>
      <c r="M14" s="1077"/>
      <c r="N14" s="1077"/>
      <c r="O14" s="1077"/>
      <c r="P14" s="1077"/>
      <c r="Q14" s="1077">
        <f>BevjcsVédőnők!E60</f>
        <v>0</v>
      </c>
      <c r="R14" s="1077"/>
      <c r="S14" s="1077"/>
      <c r="T14" s="1078">
        <f t="shared" si="1"/>
        <v>0</v>
      </c>
      <c r="U14" s="1078">
        <f t="shared" si="4"/>
        <v>0</v>
      </c>
      <c r="V14" s="1078">
        <f t="shared" si="2"/>
        <v>0</v>
      </c>
    </row>
    <row r="15" spans="1:30">
      <c r="A15" s="1046"/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7"/>
      <c r="P15" s="1077"/>
      <c r="Q15" s="1077"/>
      <c r="R15" s="1077"/>
      <c r="S15" s="1077"/>
      <c r="T15" s="1078">
        <f t="shared" si="1"/>
        <v>0</v>
      </c>
      <c r="U15" s="1078">
        <f t="shared" si="4"/>
        <v>0</v>
      </c>
      <c r="V15" s="1078">
        <f>D15+G15++J15+M15+P15+S15</f>
        <v>0</v>
      </c>
    </row>
    <row r="16" spans="1:30">
      <c r="A16" s="1047" t="s">
        <v>660</v>
      </c>
      <c r="B16" s="1077">
        <f>BevjcsVédőnők!E52</f>
        <v>36801</v>
      </c>
      <c r="C16" s="1077">
        <f>BevjcsVédőnők!H52</f>
        <v>38109</v>
      </c>
      <c r="D16" s="1077">
        <f>BevjcsVédőnők!I52</f>
        <v>37920</v>
      </c>
      <c r="E16" s="1077">
        <f>BevjcsVédőnők!E53</f>
        <v>8079</v>
      </c>
      <c r="F16" s="1077">
        <f>BevjcsVédőnők!H53</f>
        <v>8493</v>
      </c>
      <c r="G16" s="1077">
        <f>BevjcsVédőnők!I53</f>
        <v>8482</v>
      </c>
      <c r="H16" s="1077">
        <f>BevjcsVédőnők!E54</f>
        <v>6918</v>
      </c>
      <c r="I16" s="1077">
        <f>BevjcsVédőnők!H54</f>
        <v>7305</v>
      </c>
      <c r="J16" s="1077">
        <f>BevjcsVédőnők!I54</f>
        <v>6748</v>
      </c>
      <c r="K16" s="1077">
        <f>BevjcsVédőnők!E60</f>
        <v>0</v>
      </c>
      <c r="L16" s="1077">
        <f>BevjcsVédőnők!H60</f>
        <v>0</v>
      </c>
      <c r="M16" s="1077">
        <f>BevjcsVédőnők!I60</f>
        <v>0</v>
      </c>
      <c r="N16" s="1077">
        <f>BevjcsVédőnők!E64</f>
        <v>0</v>
      </c>
      <c r="O16" s="1077">
        <f>BevjcsVédőnők!H64</f>
        <v>0</v>
      </c>
      <c r="P16" s="1077">
        <f>BevjcsVédőnők!I64</f>
        <v>0</v>
      </c>
      <c r="Q16" s="1077">
        <f>BevjcsVédőnők!E62</f>
        <v>254</v>
      </c>
      <c r="R16" s="1077">
        <f>BevjcsVédőnők!H62</f>
        <v>254</v>
      </c>
      <c r="S16" s="1077">
        <f>BevjcsVédőnők!I62</f>
        <v>19</v>
      </c>
      <c r="T16" s="1078">
        <f t="shared" si="1"/>
        <v>52052</v>
      </c>
      <c r="U16" s="1078">
        <f t="shared" si="4"/>
        <v>54161</v>
      </c>
      <c r="V16" s="1078">
        <f t="shared" si="2"/>
        <v>53169</v>
      </c>
    </row>
    <row r="17" spans="1:30">
      <c r="A17" s="1047" t="s">
        <v>986</v>
      </c>
      <c r="B17" s="1077">
        <f>BevjcsGAMSport!E52</f>
        <v>0</v>
      </c>
      <c r="C17" s="1077">
        <f>BevjcsGAMSport!H52</f>
        <v>9259</v>
      </c>
      <c r="D17" s="1077">
        <f>BevjcsGAMSport!I52</f>
        <v>6248</v>
      </c>
      <c r="E17" s="1077">
        <f>BevjcsGAMSport!E53</f>
        <v>0</v>
      </c>
      <c r="F17" s="1077">
        <f>BevjcsGAMSport!H53</f>
        <v>1689</v>
      </c>
      <c r="G17" s="1077">
        <f>BevjcsGAMSport!I53</f>
        <v>1294</v>
      </c>
      <c r="H17" s="1077">
        <f>BevjcsGAMSport!E54</f>
        <v>0</v>
      </c>
      <c r="I17" s="1077">
        <f>BevjcsGAMSport!H54</f>
        <v>5782</v>
      </c>
      <c r="J17" s="1077">
        <f>BevjcsGAMSport!I54</f>
        <v>3242</v>
      </c>
      <c r="K17" s="1077"/>
      <c r="L17" s="1077"/>
      <c r="M17" s="1077"/>
      <c r="N17" s="1077"/>
      <c r="O17" s="1077">
        <f>BevjcsGAMSport!H64</f>
        <v>2037</v>
      </c>
      <c r="P17" s="1077">
        <f>BevjcsGAMSport!I64</f>
        <v>2037</v>
      </c>
      <c r="Q17" s="1077">
        <f>BevjcsGAMSport!E62</f>
        <v>0</v>
      </c>
      <c r="R17" s="1077">
        <f>BevjcsGAMSport!H62</f>
        <v>117</v>
      </c>
      <c r="S17" s="1077">
        <f>BevjcsGAMSport!I62</f>
        <v>0</v>
      </c>
      <c r="T17" s="1078">
        <f t="shared" si="1"/>
        <v>0</v>
      </c>
      <c r="U17" s="1078">
        <f t="shared" si="4"/>
        <v>18884</v>
      </c>
      <c r="V17" s="1078">
        <f t="shared" si="2"/>
        <v>12821</v>
      </c>
    </row>
    <row r="18" spans="1:30">
      <c r="A18" s="1047" t="s">
        <v>987</v>
      </c>
      <c r="B18" s="1077">
        <f>BevjcsGAMGondnok!E52</f>
        <v>0</v>
      </c>
      <c r="C18" s="1077">
        <f>BevjcsGAMGondnok!H52</f>
        <v>30211</v>
      </c>
      <c r="D18" s="1077">
        <f>BevjcsGAMGondnok!I52</f>
        <v>11973</v>
      </c>
      <c r="E18" s="1077">
        <f>BevjcsGAMGondnok!E53</f>
        <v>0</v>
      </c>
      <c r="F18" s="1077">
        <f>BevjcsGAMGondnok!H53</f>
        <v>3596</v>
      </c>
      <c r="G18" s="1077">
        <f>BevjcsGAMGondnok!I53</f>
        <v>1584</v>
      </c>
      <c r="H18" s="1077">
        <f>BevjcsGAMGondnok!E54</f>
        <v>0</v>
      </c>
      <c r="I18" s="1077">
        <f>BevjcsGAMGondnok!H54</f>
        <v>12533</v>
      </c>
      <c r="J18" s="1077">
        <f>BevjcsGAMGondnok!I54</f>
        <v>7466</v>
      </c>
      <c r="K18" s="1077"/>
      <c r="L18" s="1077"/>
      <c r="M18" s="1077"/>
      <c r="N18" s="1077"/>
      <c r="O18" s="1077"/>
      <c r="P18" s="1077"/>
      <c r="Q18" s="1077">
        <f>BevjcsGAMGondnok!E62</f>
        <v>0</v>
      </c>
      <c r="R18" s="1077">
        <f>BevjcsGAMGondnok!H62</f>
        <v>638</v>
      </c>
      <c r="S18" s="1077">
        <f>BevjcsGAMGondnok!I62</f>
        <v>2031</v>
      </c>
      <c r="T18" s="1078">
        <f t="shared" si="1"/>
        <v>0</v>
      </c>
      <c r="U18" s="1078">
        <f t="shared" si="4"/>
        <v>46978</v>
      </c>
      <c r="V18" s="1078">
        <f t="shared" si="2"/>
        <v>23054</v>
      </c>
    </row>
    <row r="19" spans="1:30">
      <c r="A19" s="1047" t="s">
        <v>417</v>
      </c>
      <c r="B19" s="1077">
        <f>BevjcsMKMK!E52</f>
        <v>35248</v>
      </c>
      <c r="C19" s="1077">
        <f>BevjcsMKMK!H52</f>
        <v>39305</v>
      </c>
      <c r="D19" s="1077">
        <f>BevjcsMKMK!I52</f>
        <v>39009</v>
      </c>
      <c r="E19" s="1077">
        <f>BevjcsMKMK!E53</f>
        <v>7932</v>
      </c>
      <c r="F19" s="1077">
        <f>BevjcsMKMK!H53</f>
        <v>8883</v>
      </c>
      <c r="G19" s="1077">
        <f>BevjcsMKMK!I53</f>
        <v>8816</v>
      </c>
      <c r="H19" s="1077">
        <f>BevjcsMKMK!E54</f>
        <v>24824</v>
      </c>
      <c r="I19" s="1077">
        <f>BevjcsMKMK!H54</f>
        <v>27237</v>
      </c>
      <c r="J19" s="1077">
        <f>BevjcsMKMK!I54</f>
        <v>22684</v>
      </c>
      <c r="K19" s="1077">
        <f>BevjcsMKMK!E60</f>
        <v>0</v>
      </c>
      <c r="L19" s="1077">
        <f>BevjcsMKMK!H60</f>
        <v>0</v>
      </c>
      <c r="M19" s="1077">
        <f>BevjcsMKMK!I60</f>
        <v>0</v>
      </c>
      <c r="N19" s="1077">
        <f>BevjcsMKMK!E64</f>
        <v>0</v>
      </c>
      <c r="O19" s="1077">
        <f>BevjcsMKMK!H64</f>
        <v>0</v>
      </c>
      <c r="P19" s="1077">
        <f>BevjcsMKMK!I64</f>
        <v>0</v>
      </c>
      <c r="Q19" s="1077">
        <f>BevjcsMKMK!E62</f>
        <v>508</v>
      </c>
      <c r="R19" s="1077">
        <f>BevjcsMKMK!H62</f>
        <v>705</v>
      </c>
      <c r="S19" s="1077">
        <f>BevjcsMKMK!I62</f>
        <v>651</v>
      </c>
      <c r="T19" s="1078">
        <f t="shared" si="1"/>
        <v>68512</v>
      </c>
      <c r="U19" s="1078">
        <f t="shared" si="4"/>
        <v>76130</v>
      </c>
      <c r="V19" s="1078">
        <f t="shared" si="2"/>
        <v>71160</v>
      </c>
    </row>
    <row r="20" spans="1:30">
      <c r="A20" s="1047" t="s">
        <v>418</v>
      </c>
      <c r="B20" s="1077">
        <f>BevjcsMIKT!E52</f>
        <v>34477</v>
      </c>
      <c r="C20" s="1077">
        <f>BevjcsMIKT!H52</f>
        <v>37914</v>
      </c>
      <c r="D20" s="1077">
        <f>BevjcsMIKT!I52</f>
        <v>34685</v>
      </c>
      <c r="E20" s="1077">
        <f>BevjcsMIKT!E53</f>
        <v>7774</v>
      </c>
      <c r="F20" s="1077">
        <f>BevjcsMIKT!H53</f>
        <v>8567</v>
      </c>
      <c r="G20" s="1077">
        <f>BevjcsMIKT!I53</f>
        <v>7969</v>
      </c>
      <c r="H20" s="1077">
        <f>BevjcsMIKT!E54</f>
        <v>12309</v>
      </c>
      <c r="I20" s="1077">
        <f>BevjcsMIKT!H54</f>
        <v>12710</v>
      </c>
      <c r="J20" s="1077">
        <f>BevjcsMIKT!I54</f>
        <v>9921</v>
      </c>
      <c r="K20" s="1077">
        <f>BevjcsMIKT!E60</f>
        <v>0</v>
      </c>
      <c r="L20" s="1077">
        <f>BevjcsMIKT!H60</f>
        <v>0</v>
      </c>
      <c r="M20" s="1077">
        <f>BevjcsMIKT!I60</f>
        <v>0</v>
      </c>
      <c r="N20" s="1077">
        <f>BevjcsMIKT!E64</f>
        <v>0</v>
      </c>
      <c r="O20" s="1077">
        <f>BevjcsMIKT!H64</f>
        <v>0</v>
      </c>
      <c r="P20" s="1077">
        <f>BevjcsMIKT!I64</f>
        <v>0</v>
      </c>
      <c r="Q20" s="1077">
        <f>BevjcsMIKT!E62</f>
        <v>695</v>
      </c>
      <c r="R20" s="1077">
        <f>BevjcsMIKT!H62</f>
        <v>1466</v>
      </c>
      <c r="S20" s="1077">
        <f>BevjcsMIKT!I62</f>
        <v>1243</v>
      </c>
      <c r="T20" s="1078">
        <f t="shared" si="1"/>
        <v>55255</v>
      </c>
      <c r="U20" s="1078">
        <f t="shared" si="4"/>
        <v>60657</v>
      </c>
      <c r="V20" s="1078">
        <f t="shared" si="2"/>
        <v>53818</v>
      </c>
    </row>
    <row r="21" spans="1:30">
      <c r="A21" s="1046" t="s">
        <v>671</v>
      </c>
      <c r="B21" s="1077">
        <f>BevjcsGondnok!E52</f>
        <v>44760</v>
      </c>
      <c r="C21" s="1077">
        <f>BevjcsGondnok!H52</f>
        <v>72304</v>
      </c>
      <c r="D21" s="1077">
        <f>BevjcsGondnok!I52</f>
        <v>63228</v>
      </c>
      <c r="E21" s="1077">
        <f>BevjcsGondnok!E53</f>
        <v>8249</v>
      </c>
      <c r="F21" s="1077">
        <f>BevjcsGondnok!H53</f>
        <v>11189</v>
      </c>
      <c r="G21" s="1077">
        <f>BevjcsGondnok!I53</f>
        <v>10181</v>
      </c>
      <c r="H21" s="1077">
        <f>BevjcsGondnok!E54</f>
        <v>29742</v>
      </c>
      <c r="I21" s="1077">
        <f>BevjcsGondnok!H54</f>
        <v>24943</v>
      </c>
      <c r="J21" s="1077">
        <f>BevjcsGondnok!I54</f>
        <v>22756</v>
      </c>
      <c r="K21" s="1077"/>
      <c r="L21" s="1077"/>
      <c r="M21" s="1077">
        <f>BevjcsGondnok!I57</f>
        <v>12227</v>
      </c>
      <c r="N21" s="1077"/>
      <c r="O21" s="1077"/>
      <c r="P21" s="1077"/>
      <c r="Q21" s="1077">
        <f>BevjcsGondnok!E62</f>
        <v>699</v>
      </c>
      <c r="R21" s="1077">
        <f>BevjcsGondnok!H62</f>
        <v>645</v>
      </c>
      <c r="S21" s="1077">
        <f>BevjcsGondnok!I62</f>
        <v>645</v>
      </c>
      <c r="T21" s="1078">
        <f t="shared" si="1"/>
        <v>83450</v>
      </c>
      <c r="U21" s="1078">
        <f t="shared" si="4"/>
        <v>109081</v>
      </c>
      <c r="V21" s="1078">
        <f t="shared" si="2"/>
        <v>109037</v>
      </c>
    </row>
    <row r="23" spans="1:30">
      <c r="A23" s="1047" t="s">
        <v>419</v>
      </c>
      <c r="B23" s="1077">
        <f t="shared" ref="B23:V23" si="5">SUM(B5:B21)</f>
        <v>611296</v>
      </c>
      <c r="C23" s="1077">
        <f t="shared" si="5"/>
        <v>712297</v>
      </c>
      <c r="D23" s="1077">
        <f t="shared" si="5"/>
        <v>663095</v>
      </c>
      <c r="E23" s="1077">
        <f t="shared" si="5"/>
        <v>136486</v>
      </c>
      <c r="F23" s="1077">
        <f t="shared" si="5"/>
        <v>152051</v>
      </c>
      <c r="G23" s="1077">
        <f t="shared" si="5"/>
        <v>145456</v>
      </c>
      <c r="H23" s="1077">
        <f t="shared" si="5"/>
        <v>363943</v>
      </c>
      <c r="I23" s="1077">
        <f t="shared" si="5"/>
        <v>381730</v>
      </c>
      <c r="J23" s="1077">
        <f t="shared" si="5"/>
        <v>348440</v>
      </c>
      <c r="K23" s="1077">
        <f t="shared" si="5"/>
        <v>0</v>
      </c>
      <c r="L23" s="1077">
        <f t="shared" si="5"/>
        <v>0</v>
      </c>
      <c r="M23" s="1077">
        <f t="shared" si="5"/>
        <v>14910</v>
      </c>
      <c r="N23" s="1077">
        <f t="shared" si="5"/>
        <v>0</v>
      </c>
      <c r="O23" s="1077">
        <f t="shared" si="5"/>
        <v>15860</v>
      </c>
      <c r="P23" s="1077">
        <f t="shared" si="5"/>
        <v>8485</v>
      </c>
      <c r="Q23" s="1077">
        <f t="shared" si="5"/>
        <v>12669</v>
      </c>
      <c r="R23" s="1077">
        <f t="shared" si="5"/>
        <v>19872</v>
      </c>
      <c r="S23" s="1077">
        <f t="shared" si="5"/>
        <v>16574</v>
      </c>
      <c r="T23" s="1077">
        <f t="shared" si="5"/>
        <v>1124394</v>
      </c>
      <c r="U23" s="1077">
        <f t="shared" si="5"/>
        <v>1281810</v>
      </c>
      <c r="V23" s="1077">
        <f t="shared" si="5"/>
        <v>1196960</v>
      </c>
    </row>
    <row r="24" spans="1:30">
      <c r="A24" s="1047"/>
      <c r="B24" s="1077"/>
      <c r="C24" s="1077"/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93"/>
      <c r="S24" s="1093"/>
      <c r="T24" s="1078"/>
    </row>
    <row r="25" spans="1:30">
      <c r="A25" s="1047" t="s">
        <v>656</v>
      </c>
      <c r="B25" s="1077">
        <f>BevjcsPOLGHIV!E52</f>
        <v>191119</v>
      </c>
      <c r="C25" s="1077">
        <f>BevjcsPOLGHIV!H52</f>
        <v>222320</v>
      </c>
      <c r="D25" s="1077">
        <f>BevjcsPOLGHIV!I52</f>
        <v>201990</v>
      </c>
      <c r="E25" s="1077">
        <f>BevjcsPOLGHIV!E53</f>
        <v>43460</v>
      </c>
      <c r="F25" s="1077">
        <f>BevjcsPOLGHIV!H53</f>
        <v>50963</v>
      </c>
      <c r="G25" s="1077">
        <f>BevjcsPOLGHIV!I53</f>
        <v>46187</v>
      </c>
      <c r="H25" s="1077">
        <f>BevjcsPOLGHIV!E54</f>
        <v>49263</v>
      </c>
      <c r="I25" s="1077">
        <f>BevjcsPOLGHIV!H54</f>
        <v>62308</v>
      </c>
      <c r="J25" s="1077">
        <f>BevjcsPOLGHIV!I54</f>
        <v>45520</v>
      </c>
      <c r="K25" s="1077">
        <f>BevjcsPOLGHIV!E59</f>
        <v>0</v>
      </c>
      <c r="L25" s="1077">
        <f>BevjcsPOLGHIV!H59</f>
        <v>0</v>
      </c>
      <c r="M25" s="1077">
        <f>BevjcsPOLGHIV!I59</f>
        <v>0</v>
      </c>
      <c r="N25" s="1077"/>
      <c r="O25" s="1077"/>
      <c r="P25" s="1077"/>
      <c r="Q25" s="1077">
        <f>BevjcsPOLGHIV!E62</f>
        <v>2500</v>
      </c>
      <c r="R25" s="1077">
        <f>BevjcsPOLGHIV!H62+BevjcsPOLGHIV!H63</f>
        <v>5704</v>
      </c>
      <c r="S25" s="1077">
        <f>BevjcsPOLGHIV!I62+BevjcsPOLGHIV!I63</f>
        <v>2878</v>
      </c>
      <c r="T25" s="1078">
        <f t="shared" ref="T25:V27" si="6">B25+E25++H25+K25+N25+Q25</f>
        <v>286342</v>
      </c>
      <c r="U25" s="1078">
        <f t="shared" si="6"/>
        <v>341295</v>
      </c>
      <c r="V25" s="1078">
        <f t="shared" si="6"/>
        <v>296575</v>
      </c>
    </row>
    <row r="26" spans="1:30">
      <c r="A26" s="1047" t="s">
        <v>368</v>
      </c>
      <c r="B26" s="1077">
        <f>BevjcsSzoco!E52</f>
        <v>196384</v>
      </c>
      <c r="C26" s="1077">
        <f>BevjcsSzoco!H52</f>
        <v>225076</v>
      </c>
      <c r="D26" s="1077">
        <f>BevjcsSzoco!I52</f>
        <v>224387</v>
      </c>
      <c r="E26" s="1077">
        <f>BevjcsSzoco!E53</f>
        <v>44534</v>
      </c>
      <c r="F26" s="1077">
        <f>BevjcsSzoco!H53</f>
        <v>50855</v>
      </c>
      <c r="G26" s="1077">
        <f>BevjcsSzoco!I53</f>
        <v>50847</v>
      </c>
      <c r="H26" s="1077">
        <f>BevjcsSzoco!E54</f>
        <v>141959</v>
      </c>
      <c r="I26" s="1077">
        <f>BevjcsSzoco!H54</f>
        <v>142789</v>
      </c>
      <c r="J26" s="1077">
        <f>BevjcsSzoco!I54</f>
        <v>137240</v>
      </c>
      <c r="K26" s="1077">
        <f>BevjcsSzoco!E56</f>
        <v>5496</v>
      </c>
      <c r="L26" s="1077">
        <f>BevjcsSzoco!H56</f>
        <v>5671</v>
      </c>
      <c r="M26" s="1077">
        <f>BevjcsSzoco!I56</f>
        <v>5671</v>
      </c>
      <c r="N26" s="1077">
        <f>BevjcsSzoco!E64</f>
        <v>0</v>
      </c>
      <c r="O26" s="1077">
        <f>BevjcsSzoco!H64</f>
        <v>0</v>
      </c>
      <c r="P26" s="1077">
        <f>BevjcsSzoco!I64</f>
        <v>0</v>
      </c>
      <c r="Q26" s="1077">
        <f>BevjcsSzoco!E62</f>
        <v>0</v>
      </c>
      <c r="R26" s="1077">
        <f>BevjcsSzoco!H62</f>
        <v>295</v>
      </c>
      <c r="S26" s="1077">
        <f>BevjcsSzoco!I62</f>
        <v>294</v>
      </c>
      <c r="T26" s="1078">
        <f t="shared" si="6"/>
        <v>388373</v>
      </c>
      <c r="U26" s="1078">
        <f t="shared" si="6"/>
        <v>424686</v>
      </c>
      <c r="V26" s="1078">
        <f t="shared" si="6"/>
        <v>418439</v>
      </c>
    </row>
    <row r="27" spans="1:30">
      <c r="A27" s="1046" t="s">
        <v>424</v>
      </c>
      <c r="B27" s="1077"/>
      <c r="C27" s="1077"/>
      <c r="D27" s="107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1077"/>
      <c r="P27" s="1077"/>
      <c r="Q27" s="1077"/>
      <c r="R27" s="1077"/>
      <c r="S27" s="1077"/>
      <c r="T27" s="1078">
        <f t="shared" si="6"/>
        <v>0</v>
      </c>
      <c r="U27" s="1078">
        <f t="shared" si="6"/>
        <v>0</v>
      </c>
      <c r="V27" s="1078">
        <f t="shared" si="6"/>
        <v>0</v>
      </c>
    </row>
    <row r="28" spans="1:30" ht="13.8" thickBot="1">
      <c r="A28" s="1079" t="s">
        <v>425</v>
      </c>
      <c r="B28" s="1080">
        <f t="shared" ref="B28:V28" si="7">SUM(B23:B27)</f>
        <v>998799</v>
      </c>
      <c r="C28" s="1080">
        <f t="shared" si="7"/>
        <v>1159693</v>
      </c>
      <c r="D28" s="1080">
        <f t="shared" si="7"/>
        <v>1089472</v>
      </c>
      <c r="E28" s="1080">
        <f t="shared" si="7"/>
        <v>224480</v>
      </c>
      <c r="F28" s="1080">
        <f t="shared" si="7"/>
        <v>253869</v>
      </c>
      <c r="G28" s="1080">
        <f t="shared" si="7"/>
        <v>242490</v>
      </c>
      <c r="H28" s="1080">
        <f t="shared" si="7"/>
        <v>555165</v>
      </c>
      <c r="I28" s="1080">
        <f t="shared" si="7"/>
        <v>586827</v>
      </c>
      <c r="J28" s="1080">
        <f t="shared" si="7"/>
        <v>531200</v>
      </c>
      <c r="K28" s="1080">
        <f t="shared" si="7"/>
        <v>5496</v>
      </c>
      <c r="L28" s="1080">
        <f t="shared" si="7"/>
        <v>5671</v>
      </c>
      <c r="M28" s="1080">
        <f t="shared" si="7"/>
        <v>20581</v>
      </c>
      <c r="N28" s="1080">
        <f t="shared" si="7"/>
        <v>0</v>
      </c>
      <c r="O28" s="1080">
        <f t="shared" si="7"/>
        <v>15860</v>
      </c>
      <c r="P28" s="1080">
        <f t="shared" si="7"/>
        <v>8485</v>
      </c>
      <c r="Q28" s="1080">
        <f t="shared" si="7"/>
        <v>15169</v>
      </c>
      <c r="R28" s="1080">
        <f t="shared" si="7"/>
        <v>25871</v>
      </c>
      <c r="S28" s="1080">
        <f t="shared" si="7"/>
        <v>19746</v>
      </c>
      <c r="T28" s="1080">
        <f t="shared" si="7"/>
        <v>1799109</v>
      </c>
      <c r="U28" s="1080">
        <f t="shared" si="7"/>
        <v>2047791</v>
      </c>
      <c r="V28" s="1080">
        <f t="shared" si="7"/>
        <v>1911974</v>
      </c>
      <c r="W28" s="1094"/>
      <c r="X28" s="1094"/>
      <c r="Y28" s="1094"/>
      <c r="Z28" s="1094"/>
      <c r="AA28" s="1094"/>
      <c r="AB28" s="1094"/>
      <c r="AC28" s="1094"/>
      <c r="AD28" s="1094"/>
    </row>
    <row r="31" spans="1:30" ht="39.6">
      <c r="A31" s="1077"/>
      <c r="B31" s="1095" t="s">
        <v>608</v>
      </c>
      <c r="C31" s="1095"/>
      <c r="D31" s="1095"/>
      <c r="E31" s="1095" t="s">
        <v>609</v>
      </c>
      <c r="F31" s="1095"/>
      <c r="G31" s="1095"/>
      <c r="H31" s="1095" t="s">
        <v>610</v>
      </c>
      <c r="I31" s="1095"/>
      <c r="J31" s="1095"/>
      <c r="K31" s="1095" t="s">
        <v>725</v>
      </c>
      <c r="L31" s="1095"/>
      <c r="M31" s="1095"/>
      <c r="N31" s="1095" t="s">
        <v>611</v>
      </c>
      <c r="O31" s="1095"/>
      <c r="P31" s="1095"/>
      <c r="Q31" s="1095" t="s">
        <v>612</v>
      </c>
      <c r="R31" s="1095"/>
      <c r="S31" s="1095"/>
      <c r="T31" s="1095" t="s">
        <v>613</v>
      </c>
    </row>
    <row r="32" spans="1:30">
      <c r="A32" s="1096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78"/>
      <c r="U32" s="1078"/>
      <c r="V32" s="1078"/>
    </row>
    <row r="34" spans="2:22">
      <c r="B34" s="1064">
        <f t="shared" ref="B34:V34" si="8">B28+B32</f>
        <v>998799</v>
      </c>
      <c r="C34" s="1064">
        <f t="shared" si="8"/>
        <v>1159693</v>
      </c>
      <c r="D34" s="1064">
        <f t="shared" si="8"/>
        <v>1089472</v>
      </c>
      <c r="E34" s="1064">
        <f t="shared" si="8"/>
        <v>224480</v>
      </c>
      <c r="F34" s="1064">
        <f t="shared" si="8"/>
        <v>253869</v>
      </c>
      <c r="G34" s="1064">
        <f t="shared" si="8"/>
        <v>242490</v>
      </c>
      <c r="H34" s="1064">
        <f t="shared" si="8"/>
        <v>555165</v>
      </c>
      <c r="I34" s="1064">
        <f t="shared" si="8"/>
        <v>586827</v>
      </c>
      <c r="J34" s="1064">
        <f t="shared" si="8"/>
        <v>531200</v>
      </c>
      <c r="K34" s="1064">
        <f t="shared" si="8"/>
        <v>5496</v>
      </c>
      <c r="L34" s="1064">
        <f t="shared" si="8"/>
        <v>5671</v>
      </c>
      <c r="M34" s="1064">
        <f t="shared" si="8"/>
        <v>20581</v>
      </c>
      <c r="N34" s="1064">
        <f t="shared" si="8"/>
        <v>0</v>
      </c>
      <c r="O34" s="1064">
        <f t="shared" si="8"/>
        <v>15860</v>
      </c>
      <c r="P34" s="1064">
        <f t="shared" si="8"/>
        <v>8485</v>
      </c>
      <c r="Q34" s="1064">
        <f t="shared" si="8"/>
        <v>15169</v>
      </c>
      <c r="R34" s="1064">
        <f t="shared" si="8"/>
        <v>25871</v>
      </c>
      <c r="S34" s="1064">
        <f t="shared" si="8"/>
        <v>19746</v>
      </c>
      <c r="T34" s="1064">
        <f t="shared" si="8"/>
        <v>1799109</v>
      </c>
      <c r="U34" s="1064">
        <f t="shared" si="8"/>
        <v>2047791</v>
      </c>
      <c r="V34" s="1064">
        <f t="shared" si="8"/>
        <v>1911974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Width="2" fitToHeight="2" orientation="landscape" horizontalDpi="120" verticalDpi="7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>
      <pane xSplit="1" ySplit="4" topLeftCell="H14" activePane="bottomRight" state="frozen"/>
      <selection activeCell="N20" sqref="N20"/>
      <selection pane="topRight" activeCell="N20" sqref="N20"/>
      <selection pane="bottomLeft" activeCell="N20" sqref="N20"/>
      <selection pane="bottomRight" activeCell="V27" sqref="V27"/>
    </sheetView>
  </sheetViews>
  <sheetFormatPr defaultColWidth="9.109375" defaultRowHeight="13.2"/>
  <cols>
    <col min="1" max="1" width="28.6640625" style="1064" customWidth="1"/>
    <col min="2" max="4" width="9.88671875" style="1064" customWidth="1"/>
    <col min="5" max="7" width="9.109375" style="1064"/>
    <col min="8" max="10" width="9.6640625" style="1064" customWidth="1"/>
    <col min="11" max="16384" width="9.109375" style="1064"/>
  </cols>
  <sheetData>
    <row r="1" spans="1:22" ht="13.8" thickBot="1">
      <c r="B1" s="1065" t="s">
        <v>688</v>
      </c>
      <c r="C1" s="1065"/>
      <c r="D1" s="1065"/>
      <c r="T1" s="1064" t="s">
        <v>653</v>
      </c>
      <c r="U1" s="1064" t="s">
        <v>689</v>
      </c>
    </row>
    <row r="2" spans="1:22">
      <c r="A2" s="1066"/>
      <c r="B2" s="1067" t="s">
        <v>393</v>
      </c>
      <c r="C2" s="1068"/>
      <c r="D2" s="1068"/>
      <c r="E2" s="1069"/>
      <c r="F2" s="1068"/>
      <c r="G2" s="1068"/>
      <c r="H2" s="1068" t="s">
        <v>402</v>
      </c>
      <c r="I2" s="1068"/>
      <c r="J2" s="1068"/>
      <c r="K2" s="1069"/>
      <c r="L2" s="1068"/>
      <c r="M2" s="1068"/>
      <c r="N2" s="1068" t="s">
        <v>690</v>
      </c>
      <c r="O2" s="1068"/>
      <c r="P2" s="1068"/>
      <c r="Q2" s="1068" t="s">
        <v>404</v>
      </c>
      <c r="R2" s="1068"/>
      <c r="S2" s="1068"/>
      <c r="T2" s="1070"/>
    </row>
    <row r="3" spans="1:22" ht="38.25" customHeight="1">
      <c r="A3" s="1071" t="s">
        <v>741</v>
      </c>
      <c r="B3" s="1072" t="s">
        <v>691</v>
      </c>
      <c r="C3" s="1073"/>
      <c r="D3" s="1073"/>
      <c r="E3" s="1074" t="s">
        <v>196</v>
      </c>
      <c r="F3" s="1073"/>
      <c r="G3" s="1073"/>
      <c r="H3" s="1073" t="s">
        <v>406</v>
      </c>
      <c r="I3" s="1073"/>
      <c r="J3" s="1073"/>
      <c r="K3" s="1075" t="s">
        <v>778</v>
      </c>
      <c r="L3" s="1073"/>
      <c r="M3" s="1073"/>
      <c r="N3" s="1073"/>
      <c r="O3" s="1073"/>
      <c r="P3" s="1073"/>
      <c r="Q3" s="1073" t="s">
        <v>407</v>
      </c>
      <c r="R3" s="1073"/>
      <c r="S3" s="1073"/>
      <c r="T3" s="1076" t="s">
        <v>408</v>
      </c>
    </row>
    <row r="4" spans="1:22">
      <c r="A4" s="1047"/>
      <c r="B4" s="1077" t="s">
        <v>409</v>
      </c>
      <c r="C4" s="1077" t="s">
        <v>411</v>
      </c>
      <c r="D4" s="1077" t="s">
        <v>412</v>
      </c>
      <c r="E4" s="1077" t="s">
        <v>409</v>
      </c>
      <c r="F4" s="1077" t="s">
        <v>411</v>
      </c>
      <c r="G4" s="1077" t="s">
        <v>412</v>
      </c>
      <c r="H4" s="1077" t="s">
        <v>409</v>
      </c>
      <c r="I4" s="1077" t="s">
        <v>411</v>
      </c>
      <c r="J4" s="1077" t="s">
        <v>412</v>
      </c>
      <c r="K4" s="1077" t="s">
        <v>409</v>
      </c>
      <c r="L4" s="1077" t="s">
        <v>411</v>
      </c>
      <c r="M4" s="1077" t="s">
        <v>412</v>
      </c>
      <c r="N4" s="1077" t="s">
        <v>409</v>
      </c>
      <c r="O4" s="1077" t="s">
        <v>411</v>
      </c>
      <c r="P4" s="1077" t="s">
        <v>412</v>
      </c>
      <c r="Q4" s="1077" t="s">
        <v>409</v>
      </c>
      <c r="R4" s="1077" t="s">
        <v>411</v>
      </c>
      <c r="S4" s="1077" t="s">
        <v>412</v>
      </c>
      <c r="T4" s="1077" t="s">
        <v>409</v>
      </c>
      <c r="U4" s="1077" t="s">
        <v>411</v>
      </c>
      <c r="V4" s="1077" t="s">
        <v>412</v>
      </c>
    </row>
    <row r="5" spans="1:22">
      <c r="A5" s="1046" t="s">
        <v>342</v>
      </c>
      <c r="B5" s="1077">
        <f>BevjcsBölcs!E10</f>
        <v>1063</v>
      </c>
      <c r="C5" s="1077">
        <f>BevjcsBölcs!H10+BevjcsBölcs!H13</f>
        <v>1063</v>
      </c>
      <c r="D5" s="1077">
        <f>BevjcsBölcs!I10</f>
        <v>972</v>
      </c>
      <c r="E5" s="1077">
        <f>BevjcsBölcs!E27</f>
        <v>0</v>
      </c>
      <c r="F5" s="1077">
        <f>BevjcsBölcs!H27</f>
        <v>1167</v>
      </c>
      <c r="G5" s="1077">
        <f>BevjcsBölcs!I27</f>
        <v>1167</v>
      </c>
      <c r="H5" s="1077"/>
      <c r="I5" s="1077"/>
      <c r="J5" s="1077"/>
      <c r="K5" s="1077"/>
      <c r="L5" s="1077"/>
      <c r="M5" s="1077"/>
      <c r="N5" s="1077"/>
      <c r="O5" s="1077">
        <f>BevjcsBölcs!H44</f>
        <v>91</v>
      </c>
      <c r="P5" s="1077">
        <f>BevjcsBölcs!I44</f>
        <v>91</v>
      </c>
      <c r="Q5" s="1077">
        <f>BevjcsBölcs!E24</f>
        <v>52657</v>
      </c>
      <c r="R5" s="1077">
        <f>BevjcsBölcs!H24</f>
        <v>64954</v>
      </c>
      <c r="S5" s="1077">
        <f>BevjcsBölcs!I24</f>
        <v>64108</v>
      </c>
      <c r="T5" s="1078">
        <f>B5+E5+H5+K5+Q5+N5</f>
        <v>53720</v>
      </c>
      <c r="U5" s="1078">
        <f>C5+F5+I5+L5+R5+O5</f>
        <v>67275</v>
      </c>
      <c r="V5" s="1078">
        <f t="shared" ref="V5:V21" si="0">D5+G5+J5+M5+S5+P5</f>
        <v>66338</v>
      </c>
    </row>
    <row r="6" spans="1:22">
      <c r="A6" s="1046" t="s">
        <v>413</v>
      </c>
      <c r="B6" s="1077">
        <f>BevjcsKözpontiÓvoda!E16</f>
        <v>0</v>
      </c>
      <c r="C6" s="1077">
        <f>BevjcsKözpontiÓvoda!H16</f>
        <v>88</v>
      </c>
      <c r="D6" s="1077">
        <f>BevjcsKözpontiÓvoda!I16</f>
        <v>87</v>
      </c>
      <c r="E6" s="1077">
        <f>BevjcsKözpontiÓvoda!E27</f>
        <v>0</v>
      </c>
      <c r="F6" s="1077">
        <f>BevjcsKözpontiÓvoda!H27</f>
        <v>1939</v>
      </c>
      <c r="G6" s="1077">
        <f>BevjcsKözpontiÓvoda!I27</f>
        <v>1939</v>
      </c>
      <c r="H6" s="1077">
        <f>BevjcsKözpontiÓvoda!E22</f>
        <v>0</v>
      </c>
      <c r="I6" s="1077">
        <f>BevjcsKözpontiÓvoda!H22</f>
        <v>21</v>
      </c>
      <c r="J6" s="1077">
        <f>BevjcsKözpontiÓvoda!I22</f>
        <v>21</v>
      </c>
      <c r="K6" s="1077">
        <f>BevjcsKözpontiÓvoda!E28</f>
        <v>0</v>
      </c>
      <c r="L6" s="1077">
        <f>BevjcsKözpontiÓvoda!H28</f>
        <v>150</v>
      </c>
      <c r="M6" s="1077">
        <f>BevjcsKözpontiÓvoda!I28</f>
        <v>150</v>
      </c>
      <c r="N6" s="1077">
        <f>BevjcsKözpontiÓvoda!E44</f>
        <v>0</v>
      </c>
      <c r="O6" s="1077">
        <f>BevjcsKözpontiÓvoda!H44</f>
        <v>534</v>
      </c>
      <c r="P6" s="1077">
        <f>BevjcsKözpontiÓvoda!I44</f>
        <v>534</v>
      </c>
      <c r="Q6" s="1077">
        <f>BevjcsKözpontiÓvoda!E24</f>
        <v>330108</v>
      </c>
      <c r="R6" s="1077">
        <f>BevjcsKözpontiÓvoda!H24</f>
        <v>333062</v>
      </c>
      <c r="S6" s="1077">
        <f>BevjcsKözpontiÓvoda!I24</f>
        <v>324680</v>
      </c>
      <c r="T6" s="1078">
        <f>B6+E6+H6+K6+Q6+N6</f>
        <v>330108</v>
      </c>
      <c r="U6" s="1078">
        <f t="shared" ref="U6:U20" si="1">C6+F6+I6+L6+R6+O6</f>
        <v>335794</v>
      </c>
      <c r="V6" s="1078">
        <f t="shared" si="0"/>
        <v>327411</v>
      </c>
    </row>
    <row r="7" spans="1:22">
      <c r="A7" s="1047" t="s">
        <v>372</v>
      </c>
      <c r="B7" s="1077">
        <f>BevjcsSport!E16</f>
        <v>28239</v>
      </c>
      <c r="C7" s="1077">
        <f>BevjcsSport!H16</f>
        <v>35611</v>
      </c>
      <c r="D7" s="1077">
        <f>BevjcsSport!I16</f>
        <v>36389</v>
      </c>
      <c r="E7" s="1077">
        <f>BevjcsSport!E27</f>
        <v>0</v>
      </c>
      <c r="F7" s="1077">
        <f>BevjcsSport!H27</f>
        <v>11965</v>
      </c>
      <c r="G7" s="1077">
        <f>BevjcsSport!I27</f>
        <v>12440</v>
      </c>
      <c r="H7" s="1077">
        <f>BevjcsSport!E22</f>
        <v>0</v>
      </c>
      <c r="I7" s="1077">
        <f>BevjcsSport!H22</f>
        <v>0</v>
      </c>
      <c r="J7" s="1077">
        <f>BevjcsSport!I22</f>
        <v>0</v>
      </c>
      <c r="K7" s="1077">
        <f>BevjcsSport!E28</f>
        <v>0</v>
      </c>
      <c r="L7" s="1077">
        <f>BevjcsSport!H28</f>
        <v>704</v>
      </c>
      <c r="M7" s="1077">
        <f>BevjcsSport!I28</f>
        <v>0</v>
      </c>
      <c r="N7" s="1077">
        <f>BevjcsSport!E44</f>
        <v>1385</v>
      </c>
      <c r="O7" s="1077">
        <f>BevjcsSport!H44</f>
        <v>1763</v>
      </c>
      <c r="P7" s="1077">
        <f>BevjcsSport!I44</f>
        <v>1763</v>
      </c>
      <c r="Q7" s="1077">
        <f>BevjcsSport!E24</f>
        <v>29361</v>
      </c>
      <c r="R7" s="1077">
        <f>BevjcsSport!H24</f>
        <v>11066</v>
      </c>
      <c r="S7" s="1077">
        <f>BevjcsSport!I24</f>
        <v>11003</v>
      </c>
      <c r="T7" s="1078">
        <f>B7+E7+H7+K7+Q7+N7</f>
        <v>58985</v>
      </c>
      <c r="U7" s="1078">
        <f t="shared" si="1"/>
        <v>61109</v>
      </c>
      <c r="V7" s="1078">
        <f t="shared" si="0"/>
        <v>61595</v>
      </c>
    </row>
    <row r="8" spans="1:22">
      <c r="A8" s="1047" t="s">
        <v>415</v>
      </c>
      <c r="B8" s="1077">
        <f>BevjcsGamesz!E16</f>
        <v>1333</v>
      </c>
      <c r="C8" s="1077">
        <f>BevjcsGamesz!H16</f>
        <v>3016</v>
      </c>
      <c r="D8" s="1077">
        <f>BevjcsGamesz!I16</f>
        <v>3018</v>
      </c>
      <c r="E8" s="1077">
        <f>BevjcsGamesz!E27</f>
        <v>0</v>
      </c>
      <c r="F8" s="1077">
        <f>BevjcsGamesz!H27</f>
        <v>1167</v>
      </c>
      <c r="G8" s="1077">
        <f>BevjcsGamesz!I27</f>
        <v>1167</v>
      </c>
      <c r="H8" s="1077">
        <f>BevjcsGamesz!E22</f>
        <v>4000</v>
      </c>
      <c r="I8" s="1077">
        <f>BevjcsGamesz!H22</f>
        <v>4000</v>
      </c>
      <c r="J8" s="1077">
        <f>BevjcsGamesz!I22</f>
        <v>3510</v>
      </c>
      <c r="K8" s="1077">
        <f>BevjcsGamesz!E28</f>
        <v>0</v>
      </c>
      <c r="L8" s="1077">
        <f>BevjcsGamesz!H28</f>
        <v>0</v>
      </c>
      <c r="M8" s="1077">
        <f>BevjcsGamesz!I28</f>
        <v>0</v>
      </c>
      <c r="N8" s="1077">
        <f>BevjcsGamesz!E44</f>
        <v>300</v>
      </c>
      <c r="O8" s="1077">
        <f>BevjcsGamesz!H44</f>
        <v>363</v>
      </c>
      <c r="P8" s="1077">
        <f>BevjcsGamesz!I44</f>
        <v>363</v>
      </c>
      <c r="Q8" s="1077">
        <f>BevjcsGamesz!E24</f>
        <v>76341</v>
      </c>
      <c r="R8" s="1077">
        <f>BevjcsGamesz!H24</f>
        <v>84973</v>
      </c>
      <c r="S8" s="1077">
        <f>BevjcsGamesz!I24</f>
        <v>81862</v>
      </c>
      <c r="T8" s="1078">
        <f>B8+E8+H8+K8+Q8+N8</f>
        <v>81974</v>
      </c>
      <c r="U8" s="1078">
        <f t="shared" si="1"/>
        <v>93519</v>
      </c>
      <c r="V8" s="1078">
        <f t="shared" si="0"/>
        <v>89920</v>
      </c>
    </row>
    <row r="9" spans="1:22">
      <c r="A9" s="1046" t="s">
        <v>577</v>
      </c>
      <c r="B9" s="1077">
        <f>BevjcsOIM!E16</f>
        <v>48</v>
      </c>
      <c r="C9" s="1077">
        <f>BevjcsOIM!H16</f>
        <v>681</v>
      </c>
      <c r="D9" s="1077">
        <f>BevjcsOIM!I16</f>
        <v>682</v>
      </c>
      <c r="E9" s="1077">
        <f>BevjcsOIM!E27</f>
        <v>0</v>
      </c>
      <c r="F9" s="1077">
        <f>BevjcsOIM!H27</f>
        <v>0</v>
      </c>
      <c r="G9" s="1077">
        <f>BevjcsOIM!I27</f>
        <v>0</v>
      </c>
      <c r="H9" s="1077">
        <f>BevjcsOIM!E22</f>
        <v>0</v>
      </c>
      <c r="I9" s="1077"/>
      <c r="J9" s="1077"/>
      <c r="K9" s="1077">
        <f>BevjcsOIM!E28</f>
        <v>0</v>
      </c>
      <c r="L9" s="1077"/>
      <c r="M9" s="1077"/>
      <c r="N9" s="1077">
        <f>BevjcsOIM!E44</f>
        <v>0</v>
      </c>
      <c r="O9" s="1077">
        <f>BevjcsOIM!H44</f>
        <v>0</v>
      </c>
      <c r="P9" s="1077">
        <f>BevjcsOIM!I44</f>
        <v>0</v>
      </c>
      <c r="Q9" s="1077">
        <f>BevjcsOIM!E24</f>
        <v>14964</v>
      </c>
      <c r="R9" s="1077">
        <f>BevjcsOIM!H24</f>
        <v>14691</v>
      </c>
      <c r="S9" s="1077">
        <f>BevjcsOIM!I24</f>
        <v>14447</v>
      </c>
      <c r="T9" s="1078">
        <f t="shared" ref="T9:V15" si="2">B9+E9+H9+K9+Q9+N9</f>
        <v>15012</v>
      </c>
      <c r="U9" s="1078">
        <f t="shared" si="2"/>
        <v>15372</v>
      </c>
      <c r="V9" s="1078">
        <f t="shared" si="2"/>
        <v>15129</v>
      </c>
    </row>
    <row r="10" spans="1:22">
      <c r="A10" s="1046" t="s">
        <v>576</v>
      </c>
      <c r="B10" s="1077">
        <f>BevjcsEPELL!E16</f>
        <v>20483</v>
      </c>
      <c r="C10" s="1077">
        <f>BevjcsEPELL!H16</f>
        <v>20563</v>
      </c>
      <c r="D10" s="1077">
        <f>BevjcsEPELL!I16</f>
        <v>16279</v>
      </c>
      <c r="E10" s="1077">
        <f>BevjcsEPELL!E27</f>
        <v>0</v>
      </c>
      <c r="F10" s="1077">
        <f>BevjcsEPELL!H27</f>
        <v>0</v>
      </c>
      <c r="G10" s="1077">
        <f>BevjcsEPELL!I27</f>
        <v>0</v>
      </c>
      <c r="H10" s="1077">
        <f>BevjcsEPELL!E22</f>
        <v>0</v>
      </c>
      <c r="I10" s="1077">
        <f>BevjcsEPELL!H22</f>
        <v>0</v>
      </c>
      <c r="J10" s="1077">
        <f>BevjcsEPELL!I22</f>
        <v>0</v>
      </c>
      <c r="K10" s="1077">
        <f>BevjcsEPELL!E28</f>
        <v>0</v>
      </c>
      <c r="L10" s="1077">
        <f>BevjcsEPELL!H28</f>
        <v>0</v>
      </c>
      <c r="M10" s="1077">
        <f>BevjcsEPELL!I28</f>
        <v>0</v>
      </c>
      <c r="N10" s="1077">
        <f>BevjcsEPELL!E44</f>
        <v>0</v>
      </c>
      <c r="O10" s="1077">
        <f>BevjcsEPELL!H44</f>
        <v>0</v>
      </c>
      <c r="P10" s="1077">
        <f>BevjcsEPELL!I44</f>
        <v>0</v>
      </c>
      <c r="Q10" s="1077">
        <f>BevjcsEPELL!E24</f>
        <v>10015</v>
      </c>
      <c r="R10" s="1077">
        <f>BevjcsEPELL!H24</f>
        <v>12273</v>
      </c>
      <c r="S10" s="1077">
        <f>BevjcsEPELL!I24</f>
        <v>10024</v>
      </c>
      <c r="T10" s="1078">
        <f t="shared" si="2"/>
        <v>30498</v>
      </c>
      <c r="U10" s="1078">
        <f t="shared" si="2"/>
        <v>32836</v>
      </c>
      <c r="V10" s="1078">
        <f t="shared" si="2"/>
        <v>26303</v>
      </c>
    </row>
    <row r="11" spans="1:22">
      <c r="A11" s="1046" t="s">
        <v>578</v>
      </c>
      <c r="B11" s="1077">
        <f>BevjcsETK!E16</f>
        <v>99426</v>
      </c>
      <c r="C11" s="1077">
        <f>BevjcsETK!H16</f>
        <v>100674</v>
      </c>
      <c r="D11" s="1077">
        <f>BevjcsETK!I16</f>
        <v>95203</v>
      </c>
      <c r="E11" s="1077">
        <f>BevjcsETK!E27</f>
        <v>0</v>
      </c>
      <c r="F11" s="1077">
        <f>BevjcsETK!H27</f>
        <v>700</v>
      </c>
      <c r="G11" s="1077">
        <f>BevjcsETK!I27</f>
        <v>700</v>
      </c>
      <c r="H11" s="1077">
        <f>BevjcsETK!E22</f>
        <v>0</v>
      </c>
      <c r="I11" s="1077">
        <f>BevjcsETK!H22</f>
        <v>0</v>
      </c>
      <c r="J11" s="1077">
        <f>BevjcsETK!I22</f>
        <v>0</v>
      </c>
      <c r="K11" s="1077">
        <f>BevjcsETK!E28</f>
        <v>0</v>
      </c>
      <c r="L11" s="1077">
        <f>BevjcsETK!H28</f>
        <v>0</v>
      </c>
      <c r="M11" s="1077">
        <f>BevjcsETK!I28</f>
        <v>0</v>
      </c>
      <c r="N11" s="1077">
        <f>BevjcsETK!E44</f>
        <v>0</v>
      </c>
      <c r="O11" s="1077">
        <f>BevjcsETK!H44</f>
        <v>0</v>
      </c>
      <c r="P11" s="1077">
        <f>BevjcsETK!I44</f>
        <v>0</v>
      </c>
      <c r="Q11" s="1077">
        <f>BevjcsETK!E24</f>
        <v>153134</v>
      </c>
      <c r="R11" s="1077">
        <f>BevjcsETK!H24</f>
        <v>156518</v>
      </c>
      <c r="S11" s="1077">
        <f>BevjcsETK!I24</f>
        <v>144859</v>
      </c>
      <c r="T11" s="1078">
        <f t="shared" si="2"/>
        <v>252560</v>
      </c>
      <c r="U11" s="1078">
        <f t="shared" si="2"/>
        <v>257892</v>
      </c>
      <c r="V11" s="1078">
        <f t="shared" si="2"/>
        <v>240762</v>
      </c>
    </row>
    <row r="12" spans="1:22">
      <c r="A12" s="1046" t="s">
        <v>603</v>
      </c>
      <c r="B12" s="1077">
        <f>BevjcsCSALAD!E16</f>
        <v>0</v>
      </c>
      <c r="C12" s="1077">
        <f>BevjcsCSALAD!H16</f>
        <v>23</v>
      </c>
      <c r="D12" s="1077">
        <f>BevjcsCSALAD!I16</f>
        <v>23</v>
      </c>
      <c r="E12" s="1077">
        <f>BevjcsCSALAD!E27</f>
        <v>0</v>
      </c>
      <c r="F12" s="1077">
        <f>BevjcsCSALAD!H27</f>
        <v>0</v>
      </c>
      <c r="G12" s="1077">
        <f>BevjcsCSALAD!I27</f>
        <v>0</v>
      </c>
      <c r="H12" s="1077">
        <f>BevjcsCSALAD!E22</f>
        <v>0</v>
      </c>
      <c r="I12" s="1077"/>
      <c r="J12" s="1077"/>
      <c r="K12" s="1077">
        <f>BevjcsCSALAD!E28</f>
        <v>0</v>
      </c>
      <c r="L12" s="1077"/>
      <c r="M12" s="1077"/>
      <c r="N12" s="1077">
        <f>BevjcsCSALAD!E44</f>
        <v>0</v>
      </c>
      <c r="O12" s="1077"/>
      <c r="P12" s="1077"/>
      <c r="Q12" s="1077">
        <f>BevjcsCSALAD!E24</f>
        <v>35226</v>
      </c>
      <c r="R12" s="1077">
        <f>BevjcsCSALAD!H24</f>
        <v>44946</v>
      </c>
      <c r="S12" s="1077">
        <f>BevjcsCSALAD!I24</f>
        <v>43931</v>
      </c>
      <c r="T12" s="1078">
        <f t="shared" si="2"/>
        <v>35226</v>
      </c>
      <c r="U12" s="1078">
        <f t="shared" si="2"/>
        <v>44969</v>
      </c>
      <c r="V12" s="1078">
        <f t="shared" si="2"/>
        <v>43954</v>
      </c>
    </row>
    <row r="13" spans="1:22">
      <c r="A13" s="1046" t="s">
        <v>650</v>
      </c>
      <c r="B13" s="1077">
        <f>BevjcsORV!E16</f>
        <v>2035</v>
      </c>
      <c r="C13" s="1077">
        <f>BevjcsORV!H16</f>
        <v>1763</v>
      </c>
      <c r="D13" s="1077">
        <f>BevjcsORV!I16</f>
        <v>1763</v>
      </c>
      <c r="E13" s="1077">
        <f>BevjcsORV!E27</f>
        <v>0</v>
      </c>
      <c r="F13" s="1077"/>
      <c r="G13" s="1077"/>
      <c r="H13" s="1077">
        <f>BevjcsORV!E22</f>
        <v>0</v>
      </c>
      <c r="I13" s="1077"/>
      <c r="J13" s="1077"/>
      <c r="K13" s="1077">
        <f>BevjcsORV!E28</f>
        <v>0</v>
      </c>
      <c r="L13" s="1077"/>
      <c r="M13" s="1077"/>
      <c r="N13" s="1077">
        <f>BevjcsORV!E44</f>
        <v>0</v>
      </c>
      <c r="O13" s="1077"/>
      <c r="P13" s="1077"/>
      <c r="Q13" s="1077">
        <f>BevjcsORV!E24</f>
        <v>5007</v>
      </c>
      <c r="R13" s="1077">
        <f>BevjcsORV!H24</f>
        <v>5390</v>
      </c>
      <c r="S13" s="1077">
        <f>BevjcsORV!I24</f>
        <v>5389</v>
      </c>
      <c r="T13" s="1078">
        <f t="shared" ref="T13:T21" si="3">B13+E13+H13+K13+Q13+N13</f>
        <v>7042</v>
      </c>
      <c r="U13" s="1078">
        <f t="shared" si="2"/>
        <v>7153</v>
      </c>
      <c r="V13" s="1078">
        <f t="shared" si="2"/>
        <v>7152</v>
      </c>
    </row>
    <row r="14" spans="1:22">
      <c r="A14" s="1046" t="s">
        <v>569</v>
      </c>
      <c r="B14" s="1077">
        <f>BevjMIK!E16</f>
        <v>0</v>
      </c>
      <c r="C14" s="1077">
        <f>BevjMIK!H16</f>
        <v>0</v>
      </c>
      <c r="D14" s="1077">
        <f>BevjMIK!I16</f>
        <v>0</v>
      </c>
      <c r="E14" s="1077"/>
      <c r="F14" s="1077">
        <f>BevjMIK!H27</f>
        <v>0</v>
      </c>
      <c r="G14" s="1077"/>
      <c r="H14" s="1077"/>
      <c r="I14" s="1077"/>
      <c r="J14" s="1077"/>
      <c r="K14" s="1077"/>
      <c r="L14" s="1077"/>
      <c r="M14" s="1077"/>
      <c r="N14" s="1077"/>
      <c r="O14" s="1077"/>
      <c r="P14" s="1077"/>
      <c r="Q14" s="1077">
        <f>BevjMIK!E24</f>
        <v>0</v>
      </c>
      <c r="R14" s="1077">
        <f>BevjMIK!H24</f>
        <v>0</v>
      </c>
      <c r="S14" s="1077">
        <f>BevjMIK!I24</f>
        <v>0</v>
      </c>
      <c r="T14" s="1078">
        <f t="shared" si="3"/>
        <v>0</v>
      </c>
      <c r="U14" s="1078">
        <f t="shared" si="2"/>
        <v>0</v>
      </c>
      <c r="V14" s="1078">
        <f t="shared" si="2"/>
        <v>0</v>
      </c>
    </row>
    <row r="15" spans="1:22">
      <c r="A15" s="1046" t="s">
        <v>570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7"/>
      <c r="P15" s="1077"/>
      <c r="Q15" s="1077"/>
      <c r="R15" s="1077"/>
      <c r="S15" s="1077"/>
      <c r="T15" s="1078">
        <f t="shared" si="3"/>
        <v>0</v>
      </c>
      <c r="U15" s="1078">
        <f t="shared" si="2"/>
        <v>0</v>
      </c>
      <c r="V15" s="1078">
        <f t="shared" si="2"/>
        <v>0</v>
      </c>
    </row>
    <row r="16" spans="1:22">
      <c r="A16" s="1047" t="s">
        <v>660</v>
      </c>
      <c r="B16" s="1077">
        <f>BevjcsVédőnők!E16</f>
        <v>0</v>
      </c>
      <c r="C16" s="1077">
        <f>BevjcsVédőnők!H16</f>
        <v>102</v>
      </c>
      <c r="D16" s="1077">
        <f>BevjcsVédőnők!I16</f>
        <v>101</v>
      </c>
      <c r="E16" s="1077">
        <f>BevjcsVédőnők!E27</f>
        <v>46872</v>
      </c>
      <c r="F16" s="1077">
        <f>BevjcsVédőnők!H27</f>
        <v>47567</v>
      </c>
      <c r="G16" s="1077">
        <f>BevjcsVédőnők!I27</f>
        <v>47567</v>
      </c>
      <c r="H16" s="1077">
        <f>BevjcsVédőnők!E22</f>
        <v>0</v>
      </c>
      <c r="I16" s="1077">
        <f>BevjcsVédőnők!H22</f>
        <v>0</v>
      </c>
      <c r="J16" s="1077">
        <f>BevjcsVédőnők!I22</f>
        <v>0</v>
      </c>
      <c r="K16" s="1077">
        <f>BevjcsVédőnők!E28</f>
        <v>0</v>
      </c>
      <c r="L16" s="1077">
        <f>BevjcsVédőnők!H28</f>
        <v>0</v>
      </c>
      <c r="M16" s="1077">
        <f>BevjcsVédőnők!I28</f>
        <v>0</v>
      </c>
      <c r="N16" s="1077">
        <f>BevjcsVédőnők!E44</f>
        <v>2827</v>
      </c>
      <c r="O16" s="1077">
        <f>BevjcsVédőnők!H44</f>
        <v>2827</v>
      </c>
      <c r="P16" s="1077">
        <f>BevjcsVédőnők!I44</f>
        <v>2827</v>
      </c>
      <c r="Q16" s="1077">
        <f>BevjcsVédőnők!E24</f>
        <v>2353</v>
      </c>
      <c r="R16" s="1077">
        <f>BevjcsVédőnők!H24</f>
        <v>3665</v>
      </c>
      <c r="S16" s="1077">
        <f>BevjcsVédőnők!I24</f>
        <v>2673</v>
      </c>
      <c r="T16" s="1078">
        <f t="shared" si="3"/>
        <v>52052</v>
      </c>
      <c r="U16" s="1078">
        <f t="shared" si="1"/>
        <v>54161</v>
      </c>
      <c r="V16" s="1078">
        <f t="shared" si="0"/>
        <v>53168</v>
      </c>
    </row>
    <row r="17" spans="1:23">
      <c r="A17" s="1047" t="s">
        <v>986</v>
      </c>
      <c r="B17" s="1077">
        <f>BevjcsGAMSport!E16</f>
        <v>0</v>
      </c>
      <c r="C17" s="1077">
        <f>BevjcsGAMSport!H16</f>
        <v>12330</v>
      </c>
      <c r="D17" s="1077">
        <f>BevjcsGAMSport!I16</f>
        <v>7836</v>
      </c>
      <c r="E17" s="1077">
        <f>BevjcsGAMSport!E27</f>
        <v>0</v>
      </c>
      <c r="F17" s="1077">
        <f>BevjcsGAMSport!H27</f>
        <v>3590</v>
      </c>
      <c r="G17" s="1077">
        <f>BevjcsGAMSport!I27</f>
        <v>4652</v>
      </c>
      <c r="H17" s="1077">
        <f>BevjcsGAMSport!E22</f>
        <v>0</v>
      </c>
      <c r="I17" s="1077">
        <f>BevjcsGAMSport!H22</f>
        <v>0</v>
      </c>
      <c r="J17" s="1077"/>
      <c r="K17" s="1077">
        <f>BevjcsGAMSport!E28</f>
        <v>0</v>
      </c>
      <c r="L17" s="1077">
        <f>BevjcsGAMSport!H28</f>
        <v>0</v>
      </c>
      <c r="M17" s="1077"/>
      <c r="N17" s="1077">
        <f>BevjcsGAMSport!E44</f>
        <v>0</v>
      </c>
      <c r="O17" s="1077">
        <f>BevjcsGAMSport!H44</f>
        <v>0</v>
      </c>
      <c r="P17" s="1077">
        <f>BevjcsGAMSport!I44</f>
        <v>0</v>
      </c>
      <c r="Q17" s="1077"/>
      <c r="R17" s="1077">
        <f>BevjcsGAMSport!H24</f>
        <v>2964</v>
      </c>
      <c r="S17" s="1077">
        <f>BevjcsGAMSport!I24</f>
        <v>2964</v>
      </c>
      <c r="T17" s="1078">
        <f t="shared" si="3"/>
        <v>0</v>
      </c>
      <c r="U17" s="1078">
        <f t="shared" si="1"/>
        <v>18884</v>
      </c>
      <c r="V17" s="1078">
        <f t="shared" si="0"/>
        <v>15452</v>
      </c>
    </row>
    <row r="18" spans="1:23">
      <c r="A18" s="1047" t="s">
        <v>987</v>
      </c>
      <c r="B18" s="1077">
        <f>BevjcsGAMGondnok!E16</f>
        <v>0</v>
      </c>
      <c r="C18" s="1077">
        <f>BevjcsGAMGondnok!H16</f>
        <v>5</v>
      </c>
      <c r="D18" s="1077">
        <f>BevjcsGAMGondnok!I16</f>
        <v>5</v>
      </c>
      <c r="E18" s="1077">
        <f>BevjcsGAMGondnok!E27</f>
        <v>0</v>
      </c>
      <c r="F18" s="1077">
        <f>BevjcsGAMGondnok!H27</f>
        <v>28204</v>
      </c>
      <c r="G18" s="1077">
        <f>BevjcsGAMGondnok!I27</f>
        <v>25969</v>
      </c>
      <c r="H18" s="1077">
        <f>BevjcsGAMGondnok!E22</f>
        <v>0</v>
      </c>
      <c r="I18" s="1077">
        <f>BevjcsGAMGondnok!H22</f>
        <v>0</v>
      </c>
      <c r="J18" s="1077"/>
      <c r="K18" s="1077">
        <f>BevjcsGAMGondnok!E28</f>
        <v>0</v>
      </c>
      <c r="L18" s="1077">
        <f>BevjcsGAMGondnok!H28</f>
        <v>0</v>
      </c>
      <c r="M18" s="1077"/>
      <c r="N18" s="1077">
        <f>BevjcsGAMGondnok!E44</f>
        <v>0</v>
      </c>
      <c r="O18" s="1077">
        <f>BevjcsGAMGondnok!H44</f>
        <v>0</v>
      </c>
      <c r="P18" s="1077">
        <f>BevjcsGAMGondnok!I44</f>
        <v>0</v>
      </c>
      <c r="Q18" s="1077"/>
      <c r="R18" s="1077">
        <f>BevjcsGAMGondnok!H24</f>
        <v>18769</v>
      </c>
      <c r="S18" s="1077">
        <f>BevjcsGAMGondnok!I24</f>
        <v>12823</v>
      </c>
      <c r="T18" s="1078">
        <f t="shared" si="3"/>
        <v>0</v>
      </c>
      <c r="U18" s="1078">
        <f t="shared" si="1"/>
        <v>46978</v>
      </c>
      <c r="V18" s="1078">
        <f t="shared" si="0"/>
        <v>38797</v>
      </c>
    </row>
    <row r="19" spans="1:23">
      <c r="A19" s="1047" t="s">
        <v>417</v>
      </c>
      <c r="B19" s="1077">
        <f>BevjcsMKMK!E16</f>
        <v>11053</v>
      </c>
      <c r="C19" s="1077">
        <f>BevjcsMKMK!H16</f>
        <v>11055</v>
      </c>
      <c r="D19" s="1077">
        <f>BevjcsMKMK!I16</f>
        <v>9660</v>
      </c>
      <c r="E19" s="1077">
        <f>BevjcsMKMK!E27</f>
        <v>800</v>
      </c>
      <c r="F19" s="1077">
        <f>BevjcsMKMK!H27</f>
        <v>3626</v>
      </c>
      <c r="G19" s="1077">
        <f>BevjcsMKMK!I27</f>
        <v>3626</v>
      </c>
      <c r="H19" s="1077">
        <f>BevjcsMKMK!E22</f>
        <v>0</v>
      </c>
      <c r="I19" s="1077">
        <f>BevjcsMKMK!H22</f>
        <v>0</v>
      </c>
      <c r="J19" s="1077">
        <f>BevjcsMKMK!I22</f>
        <v>0</v>
      </c>
      <c r="K19" s="1077">
        <f>BevjcsMKMK!E28</f>
        <v>0</v>
      </c>
      <c r="L19" s="1077">
        <f>BevjcsMKMK!H28</f>
        <v>0</v>
      </c>
      <c r="M19" s="1077">
        <f>BevjcsMKMK!I28</f>
        <v>0</v>
      </c>
      <c r="N19" s="1077">
        <f>BevjcsMKMK!E44</f>
        <v>0</v>
      </c>
      <c r="O19" s="1077">
        <f>BevjcsMKMK!H44</f>
        <v>540</v>
      </c>
      <c r="P19" s="1077">
        <f>BevjcsMKMK!I44</f>
        <v>540</v>
      </c>
      <c r="Q19" s="1077">
        <f>BevjcsMKMK!E24</f>
        <v>56659</v>
      </c>
      <c r="R19" s="1077">
        <f>BevjcsMKMK!H24</f>
        <v>60909</v>
      </c>
      <c r="S19" s="1077">
        <f>BevjcsMKMK!I24</f>
        <v>58243</v>
      </c>
      <c r="T19" s="1078">
        <f t="shared" si="3"/>
        <v>68512</v>
      </c>
      <c r="U19" s="1078">
        <f t="shared" si="1"/>
        <v>76130</v>
      </c>
      <c r="V19" s="1078">
        <f t="shared" si="0"/>
        <v>72069</v>
      </c>
    </row>
    <row r="20" spans="1:23">
      <c r="A20" s="1047" t="s">
        <v>418</v>
      </c>
      <c r="B20" s="1077">
        <f>BevjcsMIKT!E16</f>
        <v>1853</v>
      </c>
      <c r="C20" s="1077">
        <f>BevjcsMIKT!H16</f>
        <v>1940</v>
      </c>
      <c r="D20" s="1077">
        <f>BevjcsMIKT!I16</f>
        <v>2600</v>
      </c>
      <c r="E20" s="1077">
        <f>BevjcsMIKT!E27</f>
        <v>0</v>
      </c>
      <c r="F20" s="1077">
        <f>BevjcsMIKT!H27</f>
        <v>250</v>
      </c>
      <c r="G20" s="1077">
        <f>BevjcsMIKT!I27</f>
        <v>250</v>
      </c>
      <c r="H20" s="1077">
        <f>BevjcsMIKT!E22</f>
        <v>0</v>
      </c>
      <c r="I20" s="1077">
        <f>BevjcsMIKT!H22</f>
        <v>0</v>
      </c>
      <c r="J20" s="1077">
        <f>BevjcsMIKT!I22</f>
        <v>0</v>
      </c>
      <c r="K20" s="1077">
        <f>BevjcsMIKT!E28</f>
        <v>0</v>
      </c>
      <c r="L20" s="1077">
        <f>BevjcsMIKT!H28</f>
        <v>0</v>
      </c>
      <c r="M20" s="1077">
        <f>BevjcsMIKT!I28</f>
        <v>0</v>
      </c>
      <c r="N20" s="1077">
        <f>BevjcsMIKT!E44</f>
        <v>489</v>
      </c>
      <c r="O20" s="1077">
        <f>BevjcsMIKT!H44</f>
        <v>489</v>
      </c>
      <c r="P20" s="1077">
        <f>BevjcsMIKT!I44</f>
        <v>489</v>
      </c>
      <c r="Q20" s="1077">
        <f>BevjcsMIKT!E24</f>
        <v>52913</v>
      </c>
      <c r="R20" s="1077">
        <f>BevjcsMIKT!H24</f>
        <v>57978</v>
      </c>
      <c r="S20" s="1077">
        <f>BevjcsMIKT!I24</f>
        <v>51069</v>
      </c>
      <c r="T20" s="1078">
        <f t="shared" si="3"/>
        <v>55255</v>
      </c>
      <c r="U20" s="1078">
        <f t="shared" si="1"/>
        <v>60657</v>
      </c>
      <c r="V20" s="1078">
        <f t="shared" si="0"/>
        <v>54408</v>
      </c>
    </row>
    <row r="21" spans="1:23">
      <c r="A21" s="1046" t="s">
        <v>671</v>
      </c>
      <c r="B21" s="1077">
        <f>BevjcsGondnok!E16</f>
        <v>0</v>
      </c>
      <c r="C21" s="1077">
        <f>BevjcsGondnok!H16</f>
        <v>187</v>
      </c>
      <c r="D21" s="1077">
        <f>BevjcsGondnok!I16</f>
        <v>187</v>
      </c>
      <c r="E21" s="1077">
        <f>BevjcsGondnok!E27</f>
        <v>6730</v>
      </c>
      <c r="F21" s="1077">
        <f>BevjcsGondnok!H27</f>
        <v>47897</v>
      </c>
      <c r="G21" s="1077">
        <f>BevjcsGondnok!I27</f>
        <v>47897</v>
      </c>
      <c r="H21" s="1077">
        <f>BevjcsGondnok!E22</f>
        <v>0</v>
      </c>
      <c r="I21" s="1077">
        <f>BevjcsGondnok!H22</f>
        <v>0</v>
      </c>
      <c r="J21" s="1077"/>
      <c r="K21" s="1077">
        <f>BevjcsGondnok!E28</f>
        <v>0</v>
      </c>
      <c r="L21" s="1077">
        <f>BevjcsGondnok!H28</f>
        <v>0</v>
      </c>
      <c r="M21" s="1077"/>
      <c r="N21" s="1077">
        <f>BevjcsGondnok!E44</f>
        <v>12702</v>
      </c>
      <c r="O21" s="1077">
        <f>BevjcsGondnok!H44</f>
        <v>15427</v>
      </c>
      <c r="P21" s="1077">
        <f>BevjcsGondnok!I44</f>
        <v>15427</v>
      </c>
      <c r="Q21" s="1077">
        <f>BevjcsGondnok!E24</f>
        <v>64018</v>
      </c>
      <c r="R21" s="1077">
        <f>BevjcsGondnok!H24</f>
        <v>45570</v>
      </c>
      <c r="S21" s="1077">
        <f>BevjcsGondnok!I24</f>
        <v>45527</v>
      </c>
      <c r="T21" s="1078">
        <f t="shared" si="3"/>
        <v>83450</v>
      </c>
      <c r="U21" s="1078">
        <f>C21+F21+I21+L21+R21+O21</f>
        <v>109081</v>
      </c>
      <c r="V21" s="1078">
        <f t="shared" si="0"/>
        <v>109038</v>
      </c>
    </row>
    <row r="22" spans="1:23">
      <c r="A22" s="1047" t="s">
        <v>419</v>
      </c>
      <c r="B22" s="1077">
        <f t="shared" ref="B22:V22" si="4">SUM(B5:B21)</f>
        <v>165533</v>
      </c>
      <c r="C22" s="1077">
        <f t="shared" si="4"/>
        <v>189101</v>
      </c>
      <c r="D22" s="1077">
        <f t="shared" si="4"/>
        <v>174805</v>
      </c>
      <c r="E22" s="1077">
        <f t="shared" si="4"/>
        <v>54402</v>
      </c>
      <c r="F22" s="1077">
        <f t="shared" si="4"/>
        <v>148072</v>
      </c>
      <c r="G22" s="1077">
        <f t="shared" si="4"/>
        <v>147374</v>
      </c>
      <c r="H22" s="1077">
        <f t="shared" si="4"/>
        <v>4000</v>
      </c>
      <c r="I22" s="1077">
        <f t="shared" si="4"/>
        <v>4021</v>
      </c>
      <c r="J22" s="1077">
        <f t="shared" si="4"/>
        <v>3531</v>
      </c>
      <c r="K22" s="1077">
        <f t="shared" si="4"/>
        <v>0</v>
      </c>
      <c r="L22" s="1077">
        <f t="shared" si="4"/>
        <v>854</v>
      </c>
      <c r="M22" s="1077">
        <f t="shared" si="4"/>
        <v>150</v>
      </c>
      <c r="N22" s="1077">
        <f t="shared" si="4"/>
        <v>17703</v>
      </c>
      <c r="O22" s="1077">
        <f t="shared" si="4"/>
        <v>22034</v>
      </c>
      <c r="P22" s="1077">
        <f t="shared" si="4"/>
        <v>22034</v>
      </c>
      <c r="Q22" s="1077">
        <f t="shared" si="4"/>
        <v>882756</v>
      </c>
      <c r="R22" s="1077">
        <f t="shared" si="4"/>
        <v>917728</v>
      </c>
      <c r="S22" s="1077">
        <f t="shared" si="4"/>
        <v>873602</v>
      </c>
      <c r="T22" s="1077">
        <f t="shared" si="4"/>
        <v>1124394</v>
      </c>
      <c r="U22" s="1077">
        <f t="shared" si="4"/>
        <v>1281810</v>
      </c>
      <c r="V22" s="1077">
        <f t="shared" si="4"/>
        <v>1221496</v>
      </c>
    </row>
    <row r="23" spans="1:23">
      <c r="A23" s="1047"/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8"/>
    </row>
    <row r="24" spans="1:23">
      <c r="A24" s="1046" t="s">
        <v>656</v>
      </c>
      <c r="B24" s="1077">
        <f>BevjcsPOLGHIV!E16</f>
        <v>6296</v>
      </c>
      <c r="C24" s="1077">
        <f>BevjcsPOLGHIV!H16</f>
        <v>7991</v>
      </c>
      <c r="D24" s="1077">
        <f>BevjcsPOLGHIV!I16</f>
        <v>8147</v>
      </c>
      <c r="E24" s="1077">
        <f>BevjcsPOLGHIV!E27</f>
        <v>15543</v>
      </c>
      <c r="F24" s="1077">
        <f>BevjcsPOLGHIV!H27</f>
        <v>54977</v>
      </c>
      <c r="G24" s="1077">
        <f>BevjcsPOLGHIV!I27</f>
        <v>21116</v>
      </c>
      <c r="H24" s="1077">
        <f>BevjcsPOLGHIV!E22</f>
        <v>0</v>
      </c>
      <c r="I24" s="1077">
        <f>BevjcsPOLGHIV!H18</f>
        <v>0</v>
      </c>
      <c r="J24" s="1077">
        <f>BevjcsPOLGHIV!I34</f>
        <v>399</v>
      </c>
      <c r="K24" s="1077">
        <f>BevjcsPOLGHIV!E34</f>
        <v>500</v>
      </c>
      <c r="L24" s="1077">
        <f>BevjcsPOLGHIV!H34</f>
        <v>500</v>
      </c>
      <c r="M24" s="1077"/>
      <c r="N24" s="1077">
        <f>BevjcsPOLGHIV!E44</f>
        <v>7000</v>
      </c>
      <c r="O24" s="1077">
        <f>BevjcsPOLGHIV!H44</f>
        <v>9719</v>
      </c>
      <c r="P24" s="1077">
        <f>BevjcsPOLGHIV!I44</f>
        <v>9719</v>
      </c>
      <c r="Q24" s="1077">
        <f>BevjcsPOLGHIV!E24</f>
        <v>257003</v>
      </c>
      <c r="R24" s="1077">
        <f>BevjcsPOLGHIV!H24</f>
        <v>268108</v>
      </c>
      <c r="S24" s="1077">
        <f>BevjcsPOLGHIV!I24</f>
        <v>265293</v>
      </c>
      <c r="T24" s="1078">
        <f t="shared" ref="T24:V26" si="5">B24+E24+H24+K24+Q24+N24</f>
        <v>286342</v>
      </c>
      <c r="U24" s="1078">
        <f t="shared" si="5"/>
        <v>341295</v>
      </c>
      <c r="V24" s="1078">
        <f t="shared" si="5"/>
        <v>304674</v>
      </c>
    </row>
    <row r="25" spans="1:23">
      <c r="A25" s="1047" t="s">
        <v>368</v>
      </c>
      <c r="B25" s="1077">
        <f>BevjcsSzoco!E16</f>
        <v>213348</v>
      </c>
      <c r="C25" s="1077">
        <f>BevjcsSzoco!H16</f>
        <v>213338</v>
      </c>
      <c r="D25" s="1077">
        <f>BevjcsSzoco!I16</f>
        <v>207984</v>
      </c>
      <c r="E25" s="1077">
        <f>BevjcsSzoco!E27</f>
        <v>0</v>
      </c>
      <c r="F25" s="1077">
        <f>BevjcsSzoco!H27</f>
        <v>0</v>
      </c>
      <c r="G25" s="1077">
        <f>BevjcsSzoco!I27</f>
        <v>817</v>
      </c>
      <c r="H25" s="1077">
        <f>BevjcsSzoco!E22</f>
        <v>0</v>
      </c>
      <c r="I25" s="1077">
        <f>BevjcsSzoco!H22</f>
        <v>0</v>
      </c>
      <c r="J25" s="1077">
        <f>BevjcsSzoco!I22</f>
        <v>0</v>
      </c>
      <c r="K25" s="1077">
        <f>BevjcsSzoco!E28</f>
        <v>0</v>
      </c>
      <c r="L25" s="1077">
        <f>BevjcsSzoco!H28</f>
        <v>0</v>
      </c>
      <c r="M25" s="1077">
        <f>BevjcsSzoco!I28</f>
        <v>0</v>
      </c>
      <c r="N25" s="1077">
        <f>BevjcsSzoco!E44</f>
        <v>2720</v>
      </c>
      <c r="O25" s="1077">
        <f>BevjcsSzoco!H44</f>
        <v>2720</v>
      </c>
      <c r="P25" s="1077">
        <f>BevjcsSzoco!I44</f>
        <v>2720</v>
      </c>
      <c r="Q25" s="1077">
        <f>BevjcsSzoco!E24</f>
        <v>172305</v>
      </c>
      <c r="R25" s="1077">
        <f>BevjcsSzoco!H24</f>
        <v>208628</v>
      </c>
      <c r="S25" s="1077">
        <f>BevjcsSzoco!I24</f>
        <v>208624</v>
      </c>
      <c r="T25" s="1078">
        <f t="shared" si="5"/>
        <v>388373</v>
      </c>
      <c r="U25" s="1078">
        <f t="shared" si="5"/>
        <v>424686</v>
      </c>
      <c r="V25" s="1078">
        <f t="shared" si="5"/>
        <v>420145</v>
      </c>
    </row>
    <row r="26" spans="1:23">
      <c r="A26" s="1046" t="s">
        <v>424</v>
      </c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077"/>
      <c r="P26" s="1077"/>
      <c r="Q26" s="1077"/>
      <c r="R26" s="1077"/>
      <c r="S26" s="1077"/>
      <c r="T26" s="1078">
        <f t="shared" si="5"/>
        <v>0</v>
      </c>
      <c r="U26" s="1078">
        <f t="shared" si="5"/>
        <v>0</v>
      </c>
      <c r="V26" s="1078">
        <f t="shared" si="5"/>
        <v>0</v>
      </c>
    </row>
    <row r="27" spans="1:23" ht="13.8" thickBot="1">
      <c r="A27" s="1079" t="s">
        <v>425</v>
      </c>
      <c r="B27" s="1080">
        <f t="shared" ref="B27:V27" si="6">SUM(B22:B26)</f>
        <v>385177</v>
      </c>
      <c r="C27" s="1080">
        <f t="shared" si="6"/>
        <v>410430</v>
      </c>
      <c r="D27" s="1080">
        <f t="shared" si="6"/>
        <v>390936</v>
      </c>
      <c r="E27" s="1080">
        <f t="shared" si="6"/>
        <v>69945</v>
      </c>
      <c r="F27" s="1080">
        <f t="shared" si="6"/>
        <v>203049</v>
      </c>
      <c r="G27" s="1080">
        <f t="shared" si="6"/>
        <v>169307</v>
      </c>
      <c r="H27" s="1080">
        <f t="shared" si="6"/>
        <v>4000</v>
      </c>
      <c r="I27" s="1080">
        <f t="shared" si="6"/>
        <v>4021</v>
      </c>
      <c r="J27" s="1080">
        <f t="shared" si="6"/>
        <v>3930</v>
      </c>
      <c r="K27" s="1080">
        <f t="shared" si="6"/>
        <v>500</v>
      </c>
      <c r="L27" s="1080">
        <f t="shared" si="6"/>
        <v>1354</v>
      </c>
      <c r="M27" s="1080">
        <f t="shared" si="6"/>
        <v>150</v>
      </c>
      <c r="N27" s="1080">
        <f t="shared" si="6"/>
        <v>27423</v>
      </c>
      <c r="O27" s="1080">
        <f t="shared" si="6"/>
        <v>34473</v>
      </c>
      <c r="P27" s="1080">
        <f t="shared" si="6"/>
        <v>34473</v>
      </c>
      <c r="Q27" s="1080">
        <f t="shared" si="6"/>
        <v>1312064</v>
      </c>
      <c r="R27" s="1080">
        <f t="shared" si="6"/>
        <v>1394464</v>
      </c>
      <c r="S27" s="1080">
        <f t="shared" si="6"/>
        <v>1347519</v>
      </c>
      <c r="T27" s="1080">
        <f t="shared" si="6"/>
        <v>1799109</v>
      </c>
      <c r="U27" s="1080">
        <f t="shared" si="6"/>
        <v>2047791</v>
      </c>
      <c r="V27" s="1080">
        <f t="shared" si="6"/>
        <v>1946315</v>
      </c>
      <c r="W27" s="1080"/>
    </row>
    <row r="29" spans="1:23">
      <c r="A29" s="1077"/>
      <c r="B29" s="1081" t="s">
        <v>393</v>
      </c>
      <c r="C29" s="1082"/>
      <c r="D29" s="1082"/>
      <c r="E29" s="1083"/>
      <c r="F29" s="1082"/>
      <c r="G29" s="1082"/>
      <c r="H29" s="1082" t="s">
        <v>402</v>
      </c>
      <c r="I29" s="1082"/>
      <c r="J29" s="1082"/>
      <c r="K29" s="1083"/>
      <c r="L29" s="1082"/>
      <c r="M29" s="1082"/>
      <c r="N29" s="1082"/>
      <c r="O29" s="1082"/>
      <c r="P29" s="1082"/>
      <c r="Q29" s="1082" t="s">
        <v>692</v>
      </c>
      <c r="R29" s="1082"/>
      <c r="S29" s="1082"/>
      <c r="T29" s="1083"/>
    </row>
    <row r="30" spans="1:23" ht="26.4">
      <c r="A30" s="1077"/>
      <c r="B30" s="1072" t="s">
        <v>691</v>
      </c>
      <c r="C30" s="1073"/>
      <c r="D30" s="1073"/>
      <c r="E30" s="1075" t="s">
        <v>426</v>
      </c>
      <c r="F30" s="1073"/>
      <c r="G30" s="1073"/>
      <c r="H30" s="1134" t="s">
        <v>693</v>
      </c>
      <c r="I30" s="1073"/>
      <c r="J30" s="1073"/>
      <c r="K30" s="1075" t="s">
        <v>426</v>
      </c>
      <c r="L30" s="1073"/>
      <c r="M30" s="1073"/>
      <c r="N30" s="1073"/>
      <c r="O30" s="1073"/>
      <c r="P30" s="1073"/>
      <c r="Q30" s="1073" t="s">
        <v>407</v>
      </c>
      <c r="R30" s="1073"/>
      <c r="S30" s="1073"/>
      <c r="T30" s="1084" t="s">
        <v>408</v>
      </c>
    </row>
    <row r="31" spans="1:23">
      <c r="A31" s="1077" t="s">
        <v>604</v>
      </c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78"/>
      <c r="U31" s="1078">
        <f>C31+F31+I31+L31+R31+O31</f>
        <v>0</v>
      </c>
      <c r="V31" s="1078">
        <f>D31+G31+J31+M31+S31+P31</f>
        <v>0</v>
      </c>
    </row>
    <row r="33" spans="2:22">
      <c r="B33" s="1064">
        <f t="shared" ref="B33:V33" si="7">B27+B31</f>
        <v>385177</v>
      </c>
      <c r="C33" s="1064">
        <f t="shared" si="7"/>
        <v>410430</v>
      </c>
      <c r="D33" s="1064">
        <f t="shared" si="7"/>
        <v>390936</v>
      </c>
      <c r="E33" s="1064">
        <f t="shared" si="7"/>
        <v>69945</v>
      </c>
      <c r="F33" s="1064">
        <f t="shared" si="7"/>
        <v>203049</v>
      </c>
      <c r="G33" s="1064">
        <f t="shared" si="7"/>
        <v>169307</v>
      </c>
      <c r="H33" s="1064">
        <f t="shared" si="7"/>
        <v>4000</v>
      </c>
      <c r="I33" s="1064">
        <f t="shared" si="7"/>
        <v>4021</v>
      </c>
      <c r="J33" s="1064">
        <f t="shared" si="7"/>
        <v>3930</v>
      </c>
      <c r="K33" s="1064">
        <f t="shared" si="7"/>
        <v>500</v>
      </c>
      <c r="L33" s="1064">
        <f t="shared" si="7"/>
        <v>1354</v>
      </c>
      <c r="M33" s="1064">
        <f t="shared" si="7"/>
        <v>150</v>
      </c>
      <c r="N33" s="1064">
        <f t="shared" si="7"/>
        <v>27423</v>
      </c>
      <c r="O33" s="1064">
        <f t="shared" si="7"/>
        <v>34473</v>
      </c>
      <c r="P33" s="1064">
        <f t="shared" si="7"/>
        <v>34473</v>
      </c>
      <c r="Q33" s="1064">
        <f t="shared" si="7"/>
        <v>1312064</v>
      </c>
      <c r="R33" s="1064">
        <f t="shared" si="7"/>
        <v>1394464</v>
      </c>
      <c r="S33" s="1064">
        <f t="shared" si="7"/>
        <v>1347519</v>
      </c>
      <c r="T33" s="1064">
        <f t="shared" si="7"/>
        <v>1799109</v>
      </c>
      <c r="U33" s="1064">
        <f t="shared" si="7"/>
        <v>2047791</v>
      </c>
      <c r="V33" s="1064">
        <f t="shared" si="7"/>
        <v>1946315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horizontalDpi="120" verticalDpi="7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E19" workbookViewId="0">
      <selection activeCell="M34" sqref="M34"/>
    </sheetView>
  </sheetViews>
  <sheetFormatPr defaultColWidth="8" defaultRowHeight="13.2"/>
  <cols>
    <col min="1" max="1" width="65.33203125" style="962" customWidth="1"/>
    <col min="2" max="2" width="11" style="521" customWidth="1"/>
    <col min="3" max="4" width="11" style="521" hidden="1" customWidth="1"/>
    <col min="5" max="6" width="11" style="521" customWidth="1"/>
    <col min="7" max="7" width="44.88671875" style="521" customWidth="1"/>
    <col min="8" max="8" width="12.88671875" style="521" customWidth="1"/>
    <col min="9" max="10" width="11" style="521" hidden="1" customWidth="1"/>
    <col min="11" max="11" width="11" style="521" customWidth="1"/>
    <col min="12" max="12" width="9.44140625" style="521" customWidth="1"/>
    <col min="13" max="16384" width="8" style="521"/>
  </cols>
  <sheetData>
    <row r="1" spans="1:12">
      <c r="A1" s="1" t="s">
        <v>620</v>
      </c>
      <c r="B1" s="959"/>
      <c r="G1" s="960"/>
      <c r="H1" s="960"/>
      <c r="I1" s="961"/>
    </row>
    <row r="2" spans="1:12" ht="7.5" customHeight="1"/>
    <row r="3" spans="1:12" ht="46.5" customHeight="1">
      <c r="A3" s="963" t="s">
        <v>872</v>
      </c>
      <c r="B3" s="964"/>
      <c r="C3" s="964"/>
      <c r="D3" s="964"/>
      <c r="E3" s="964"/>
      <c r="F3" s="964"/>
      <c r="G3" s="964"/>
      <c r="H3" s="964"/>
    </row>
    <row r="4" spans="1:12" ht="11.25" customHeight="1" thickBot="1"/>
    <row r="5" spans="1:12" ht="24" customHeight="1" thickBot="1">
      <c r="A5" s="966" t="s">
        <v>157</v>
      </c>
      <c r="B5" s="967"/>
      <c r="C5" s="1954"/>
      <c r="D5" s="967"/>
      <c r="E5" s="968"/>
      <c r="F5" s="969"/>
      <c r="G5" s="966" t="s">
        <v>169</v>
      </c>
      <c r="H5" s="1671"/>
      <c r="I5" s="970"/>
      <c r="J5" s="970"/>
      <c r="K5" s="970"/>
      <c r="L5" s="970"/>
    </row>
    <row r="6" spans="1:12" s="975" customFormat="1" ht="35.25" customHeight="1" thickBot="1">
      <c r="A6" s="971" t="s">
        <v>741</v>
      </c>
      <c r="B6" s="972" t="s">
        <v>873</v>
      </c>
      <c r="C6" s="1668" t="s">
        <v>870</v>
      </c>
      <c r="D6" s="972" t="s">
        <v>743</v>
      </c>
      <c r="E6" s="973" t="s">
        <v>833</v>
      </c>
      <c r="F6" s="1668" t="s">
        <v>1011</v>
      </c>
      <c r="G6" s="971" t="s">
        <v>741</v>
      </c>
      <c r="H6" s="1672" t="s">
        <v>873</v>
      </c>
      <c r="I6" s="974" t="s">
        <v>870</v>
      </c>
      <c r="J6" s="974" t="s">
        <v>743</v>
      </c>
      <c r="K6" s="974" t="s">
        <v>833</v>
      </c>
      <c r="L6" s="972" t="s">
        <v>1011</v>
      </c>
    </row>
    <row r="7" spans="1:12" ht="42" customHeight="1">
      <c r="A7" s="1934" t="s">
        <v>898</v>
      </c>
      <c r="B7" s="976">
        <v>502051</v>
      </c>
      <c r="C7" s="1955">
        <v>554442</v>
      </c>
      <c r="D7" s="988">
        <v>778</v>
      </c>
      <c r="E7" s="977">
        <f>SUM(C7:D7)</f>
        <v>555220</v>
      </c>
      <c r="F7" s="1633">
        <v>539398</v>
      </c>
      <c r="G7" s="978" t="s">
        <v>755</v>
      </c>
      <c r="H7" s="976">
        <v>1106940</v>
      </c>
      <c r="I7" s="979">
        <v>1273033</v>
      </c>
      <c r="J7" s="980">
        <v>506</v>
      </c>
      <c r="K7" s="979">
        <f>SUM(I7:J7)</f>
        <v>1273539</v>
      </c>
      <c r="L7" s="979">
        <v>1176873</v>
      </c>
    </row>
    <row r="8" spans="1:12" ht="18" customHeight="1">
      <c r="A8" s="981" t="s">
        <v>896</v>
      </c>
      <c r="B8" s="982">
        <v>774200</v>
      </c>
      <c r="C8" s="1955">
        <v>774000</v>
      </c>
      <c r="D8" s="988"/>
      <c r="E8" s="977">
        <f t="shared" ref="E8:E19" si="0">SUM(C8:D8)</f>
        <v>774000</v>
      </c>
      <c r="F8" s="1634">
        <v>828026</v>
      </c>
      <c r="G8" s="1244" t="s">
        <v>31</v>
      </c>
      <c r="H8" s="982">
        <v>242060</v>
      </c>
      <c r="I8" s="979">
        <v>272218</v>
      </c>
      <c r="J8" s="986">
        <v>25</v>
      </c>
      <c r="K8" s="979">
        <f t="shared" ref="K8:K19" si="1">SUM(I8:J8)</f>
        <v>272243</v>
      </c>
      <c r="L8" s="985">
        <v>257654</v>
      </c>
    </row>
    <row r="9" spans="1:12" ht="38.25" customHeight="1">
      <c r="A9" s="1933" t="s">
        <v>899</v>
      </c>
      <c r="B9" s="982">
        <v>874354</v>
      </c>
      <c r="C9" s="1955">
        <v>985083</v>
      </c>
      <c r="D9" s="982">
        <v>7980</v>
      </c>
      <c r="E9" s="977">
        <f t="shared" si="0"/>
        <v>993063</v>
      </c>
      <c r="F9" s="1634">
        <v>993063</v>
      </c>
      <c r="G9" s="987" t="s">
        <v>757</v>
      </c>
      <c r="H9" s="982">
        <v>919352</v>
      </c>
      <c r="I9" s="979">
        <v>1038593</v>
      </c>
      <c r="J9" s="986">
        <v>5526</v>
      </c>
      <c r="K9" s="979">
        <f t="shared" si="1"/>
        <v>1044119</v>
      </c>
      <c r="L9" s="985">
        <v>767587</v>
      </c>
    </row>
    <row r="10" spans="1:12" ht="22.5" customHeight="1">
      <c r="A10" s="981" t="s">
        <v>893</v>
      </c>
      <c r="B10" s="988"/>
      <c r="C10" s="1955">
        <v>87</v>
      </c>
      <c r="D10" s="982"/>
      <c r="E10" s="977">
        <f t="shared" si="0"/>
        <v>87</v>
      </c>
      <c r="F10" s="1634">
        <v>79</v>
      </c>
      <c r="G10" s="989" t="s">
        <v>901</v>
      </c>
      <c r="H10" s="982">
        <v>111420</v>
      </c>
      <c r="I10" s="979">
        <v>140020</v>
      </c>
      <c r="J10" s="985">
        <v>-155</v>
      </c>
      <c r="K10" s="979">
        <f t="shared" si="1"/>
        <v>139865</v>
      </c>
      <c r="L10" s="985">
        <v>136728</v>
      </c>
    </row>
    <row r="11" spans="1:12" ht="18" customHeight="1">
      <c r="A11" s="981" t="s">
        <v>891</v>
      </c>
      <c r="B11" s="982">
        <v>172033</v>
      </c>
      <c r="C11" s="1955">
        <v>360310</v>
      </c>
      <c r="D11" s="982">
        <v>40315</v>
      </c>
      <c r="E11" s="977">
        <f t="shared" si="0"/>
        <v>400625</v>
      </c>
      <c r="F11" s="1634">
        <v>341166</v>
      </c>
      <c r="G11" s="990" t="s">
        <v>889</v>
      </c>
      <c r="H11" s="982">
        <v>85777</v>
      </c>
      <c r="I11" s="979">
        <v>136164</v>
      </c>
      <c r="J11" s="985">
        <v>175</v>
      </c>
      <c r="K11" s="979">
        <f t="shared" si="1"/>
        <v>136339</v>
      </c>
      <c r="L11" s="985">
        <v>116547</v>
      </c>
    </row>
    <row r="12" spans="1:12" ht="18" customHeight="1">
      <c r="A12" s="981" t="s">
        <v>900</v>
      </c>
      <c r="B12" s="988">
        <v>46872</v>
      </c>
      <c r="C12" s="1955">
        <v>46872</v>
      </c>
      <c r="D12" s="982">
        <v>695</v>
      </c>
      <c r="E12" s="977">
        <f t="shared" si="0"/>
        <v>47567</v>
      </c>
      <c r="F12" s="1634">
        <v>47567</v>
      </c>
      <c r="G12" s="990" t="s">
        <v>759</v>
      </c>
      <c r="H12" s="1673"/>
      <c r="I12" s="979">
        <v>0</v>
      </c>
      <c r="J12" s="463"/>
      <c r="K12" s="979">
        <f t="shared" si="1"/>
        <v>0</v>
      </c>
      <c r="L12" s="985"/>
    </row>
    <row r="13" spans="1:12" ht="26.25" customHeight="1">
      <c r="A13" s="981" t="s">
        <v>748</v>
      </c>
      <c r="B13" s="982"/>
      <c r="C13" s="1955">
        <v>0</v>
      </c>
      <c r="D13" s="1504"/>
      <c r="E13" s="977">
        <f t="shared" si="0"/>
        <v>0</v>
      </c>
      <c r="F13" s="1634"/>
      <c r="G13" s="984" t="s">
        <v>885</v>
      </c>
      <c r="H13" s="981">
        <v>600</v>
      </c>
      <c r="I13" s="979">
        <v>600</v>
      </c>
      <c r="J13" s="985"/>
      <c r="K13" s="979">
        <f t="shared" si="1"/>
        <v>600</v>
      </c>
      <c r="L13" s="985">
        <v>430</v>
      </c>
    </row>
    <row r="14" spans="1:12" ht="18" customHeight="1">
      <c r="A14" s="981" t="s">
        <v>749</v>
      </c>
      <c r="B14" s="982">
        <v>8000</v>
      </c>
      <c r="C14" s="1955">
        <v>19870</v>
      </c>
      <c r="D14" s="982"/>
      <c r="E14" s="977">
        <f t="shared" si="0"/>
        <v>19870</v>
      </c>
      <c r="F14" s="1635">
        <v>18639</v>
      </c>
      <c r="G14" s="984" t="s">
        <v>764</v>
      </c>
      <c r="H14" s="981">
        <v>30615</v>
      </c>
      <c r="I14" s="979">
        <v>50164</v>
      </c>
      <c r="J14" s="985"/>
      <c r="K14" s="979">
        <f t="shared" si="1"/>
        <v>50164</v>
      </c>
      <c r="L14" s="985">
        <v>49163</v>
      </c>
    </row>
    <row r="15" spans="1:12" ht="24" customHeight="1">
      <c r="A15" s="981" t="s">
        <v>751</v>
      </c>
      <c r="B15" s="982"/>
      <c r="C15" s="1955">
        <v>0</v>
      </c>
      <c r="D15" s="982"/>
      <c r="E15" s="977">
        <f t="shared" si="0"/>
        <v>0</v>
      </c>
      <c r="F15" s="1634"/>
      <c r="G15" s="984" t="s">
        <v>765</v>
      </c>
      <c r="H15" s="981"/>
      <c r="I15" s="979">
        <v>0</v>
      </c>
      <c r="J15" s="985"/>
      <c r="K15" s="979">
        <f t="shared" si="1"/>
        <v>0</v>
      </c>
      <c r="L15" s="985"/>
    </row>
    <row r="16" spans="1:12" ht="20.25" customHeight="1">
      <c r="A16" s="981" t="s">
        <v>752</v>
      </c>
      <c r="B16" s="982"/>
      <c r="C16" s="1955">
        <v>200000</v>
      </c>
      <c r="D16" s="988"/>
      <c r="E16" s="977">
        <f t="shared" si="0"/>
        <v>200000</v>
      </c>
      <c r="F16" s="1634"/>
      <c r="G16" s="984" t="s">
        <v>761</v>
      </c>
      <c r="H16" s="982">
        <v>5000</v>
      </c>
      <c r="I16" s="979">
        <v>4000</v>
      </c>
      <c r="J16" s="463"/>
      <c r="K16" s="979">
        <f t="shared" si="1"/>
        <v>4000</v>
      </c>
      <c r="L16" s="985"/>
    </row>
    <row r="17" spans="1:12" ht="18" customHeight="1">
      <c r="A17" s="981" t="s">
        <v>753</v>
      </c>
      <c r="B17" s="982">
        <v>278542</v>
      </c>
      <c r="C17" s="1955">
        <v>383354</v>
      </c>
      <c r="D17" s="982">
        <v>-1</v>
      </c>
      <c r="E17" s="977">
        <f t="shared" si="0"/>
        <v>383353</v>
      </c>
      <c r="F17" s="1634">
        <v>383353</v>
      </c>
      <c r="G17" s="984" t="s">
        <v>766</v>
      </c>
      <c r="H17" s="981"/>
      <c r="I17" s="979">
        <v>200000</v>
      </c>
      <c r="J17" s="985"/>
      <c r="K17" s="979">
        <f t="shared" si="1"/>
        <v>200000</v>
      </c>
      <c r="L17" s="985">
        <v>200000</v>
      </c>
    </row>
    <row r="18" spans="1:12" ht="18" customHeight="1">
      <c r="A18" s="981" t="s">
        <v>673</v>
      </c>
      <c r="B18" s="982"/>
      <c r="C18" s="1955">
        <v>0</v>
      </c>
      <c r="D18" s="1504"/>
      <c r="E18" s="977">
        <f t="shared" si="0"/>
        <v>0</v>
      </c>
      <c r="F18" s="983"/>
      <c r="G18" s="984" t="s">
        <v>680</v>
      </c>
      <c r="H18" s="981"/>
      <c r="I18" s="979">
        <v>0</v>
      </c>
      <c r="J18" s="985"/>
      <c r="K18" s="979">
        <f t="shared" si="1"/>
        <v>0</v>
      </c>
      <c r="L18" s="463"/>
    </row>
    <row r="19" spans="1:12" ht="18" customHeight="1" thickBot="1">
      <c r="A19" s="991"/>
      <c r="B19" s="992"/>
      <c r="C19" s="993"/>
      <c r="D19" s="982"/>
      <c r="E19" s="977">
        <f t="shared" si="0"/>
        <v>0</v>
      </c>
      <c r="F19" s="993"/>
      <c r="G19" s="984" t="s">
        <v>598</v>
      </c>
      <c r="H19" s="992">
        <v>154288</v>
      </c>
      <c r="I19" s="979">
        <v>209226</v>
      </c>
      <c r="J19" s="985">
        <v>43690</v>
      </c>
      <c r="K19" s="979">
        <f t="shared" si="1"/>
        <v>252916</v>
      </c>
      <c r="L19" s="458"/>
    </row>
    <row r="20" spans="1:12" ht="18" customHeight="1" thickBot="1">
      <c r="A20" s="994" t="s">
        <v>622</v>
      </c>
      <c r="B20" s="995">
        <f>SUM(B7:B19)</f>
        <v>2656052</v>
      </c>
      <c r="C20" s="1669">
        <f>SUM(C7:C19)</f>
        <v>3324018</v>
      </c>
      <c r="D20" s="995">
        <f>SUM(D7:D19)</f>
        <v>49767</v>
      </c>
      <c r="E20" s="1957">
        <f>SUM(E7:E19)</f>
        <v>3373785</v>
      </c>
      <c r="F20" s="1669">
        <f>SUM(F7:F19)</f>
        <v>3151291</v>
      </c>
      <c r="G20" s="530" t="s">
        <v>622</v>
      </c>
      <c r="H20" s="995">
        <f>SUM(H7:H19)</f>
        <v>2656052</v>
      </c>
      <c r="I20" s="995">
        <f>SUM(I7:I19)</f>
        <v>3324018</v>
      </c>
      <c r="J20" s="995">
        <f>SUM(J7:J19)</f>
        <v>49767</v>
      </c>
      <c r="K20" s="995">
        <f>SUM(K7:K19)</f>
        <v>3373785</v>
      </c>
      <c r="L20" s="995">
        <f>SUM(L7:L19)</f>
        <v>2704982</v>
      </c>
    </row>
    <row r="21" spans="1:12" ht="18" customHeight="1" thickBot="1">
      <c r="A21" s="996" t="s">
        <v>623</v>
      </c>
      <c r="B21" s="997"/>
      <c r="C21" s="1956"/>
      <c r="D21" s="997"/>
      <c r="E21" s="1958">
        <f>SUM(C21:D21)</f>
        <v>0</v>
      </c>
      <c r="F21" s="1670"/>
      <c r="G21" s="1674" t="s">
        <v>624</v>
      </c>
      <c r="H21" s="1204"/>
      <c r="I21" s="998"/>
      <c r="J21" s="998"/>
      <c r="K21" s="998">
        <f>SUM(I21:J21)</f>
        <v>0</v>
      </c>
      <c r="L21" s="998"/>
    </row>
    <row r="22" spans="1:12" ht="18" customHeight="1" thickBot="1">
      <c r="A22" s="999" t="s">
        <v>625</v>
      </c>
      <c r="B22" s="995">
        <f>SUM(B20:B21)</f>
        <v>2656052</v>
      </c>
      <c r="C22" s="1669">
        <f>SUM(C20:C21)</f>
        <v>3324018</v>
      </c>
      <c r="D22" s="995">
        <f>SUM(D20:D21)</f>
        <v>49767</v>
      </c>
      <c r="E22" s="1957">
        <f>SUM(E20:E21)</f>
        <v>3373785</v>
      </c>
      <c r="F22" s="1669">
        <f>SUM(F20:F21)</f>
        <v>3151291</v>
      </c>
      <c r="G22" s="447"/>
      <c r="H22" s="1000">
        <f>SUM(H20:H21)</f>
        <v>2656052</v>
      </c>
      <c r="I22" s="1000">
        <f>SUM(I20:I21)</f>
        <v>3324018</v>
      </c>
      <c r="J22" s="1000">
        <f>SUM(J20:J21)</f>
        <v>49767</v>
      </c>
      <c r="K22" s="1000">
        <f>SUM(K20:K21)</f>
        <v>3373785</v>
      </c>
      <c r="L22" s="1000">
        <f>SUM(L20:L21)</f>
        <v>2704982</v>
      </c>
    </row>
    <row r="23" spans="1:12" ht="20.25" customHeight="1"/>
  </sheetData>
  <phoneticPr fontId="0" type="noConversion"/>
  <printOptions horizontalCentered="1"/>
  <pageMargins left="0.59055118110236227" right="0.59055118110236227" top="0.78740157480314965" bottom="0.78740157480314965" header="1.0236220472440944" footer="0.39370078740157483"/>
  <pageSetup paperSize="9" scale="77" firstPageNumber="37" orientation="landscape" useFirstPageNumber="1" horizontalDpi="300" verticalDpi="300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128"/>
  <sheetViews>
    <sheetView workbookViewId="0">
      <selection activeCell="B3" sqref="B3"/>
    </sheetView>
  </sheetViews>
  <sheetFormatPr defaultColWidth="8" defaultRowHeight="13.2"/>
  <cols>
    <col min="1" max="1" width="41.44140625" style="962" customWidth="1"/>
    <col min="2" max="2" width="12.88671875" style="521" customWidth="1"/>
    <col min="3" max="3" width="11" style="521" hidden="1" customWidth="1"/>
    <col min="4" max="4" width="9.6640625" style="521" hidden="1" customWidth="1"/>
    <col min="5" max="6" width="11" style="521" customWidth="1"/>
    <col min="7" max="7" width="46.5546875" style="521" customWidth="1"/>
    <col min="8" max="8" width="11" style="521" customWidth="1"/>
    <col min="9" max="9" width="11" style="521" hidden="1" customWidth="1"/>
    <col min="10" max="10" width="9.5546875" style="521" hidden="1" customWidth="1"/>
    <col min="11" max="11" width="11" style="521" customWidth="1"/>
    <col min="12" max="12" width="8.5546875" style="521" customWidth="1"/>
    <col min="13" max="13" width="8" style="521" customWidth="1"/>
    <col min="14" max="16384" width="8" style="521"/>
  </cols>
  <sheetData>
    <row r="1" spans="1:12" ht="36.75" customHeight="1">
      <c r="A1" s="963" t="s">
        <v>874</v>
      </c>
      <c r="B1" s="964"/>
      <c r="C1" s="964"/>
      <c r="D1" s="964"/>
      <c r="E1" s="964"/>
      <c r="F1" s="964"/>
      <c r="G1" s="964"/>
      <c r="H1" s="964"/>
    </row>
    <row r="2" spans="1:12" ht="6" customHeight="1">
      <c r="A2" s="963"/>
      <c r="B2" s="964"/>
      <c r="C2" s="964"/>
      <c r="D2" s="964"/>
      <c r="E2" s="964"/>
      <c r="F2" s="964"/>
      <c r="G2" s="964"/>
      <c r="H2" s="964"/>
    </row>
    <row r="3" spans="1:12" ht="15" customHeight="1">
      <c r="A3" s="1" t="s">
        <v>627</v>
      </c>
      <c r="B3" s="964"/>
      <c r="C3" s="964"/>
      <c r="D3" s="964"/>
      <c r="E3" s="964"/>
      <c r="F3" s="964"/>
      <c r="G3" s="1001"/>
      <c r="H3" s="1130"/>
      <c r="I3" s="961"/>
      <c r="J3" s="1130"/>
      <c r="K3" s="1002"/>
    </row>
    <row r="4" spans="1:12" ht="6.75" customHeight="1">
      <c r="A4" s="963"/>
      <c r="B4" s="964"/>
      <c r="C4" s="964"/>
      <c r="D4" s="964"/>
      <c r="E4" s="964"/>
      <c r="F4" s="964"/>
      <c r="G4" s="964"/>
      <c r="H4" s="964"/>
    </row>
    <row r="5" spans="1:12" ht="15" thickBot="1">
      <c r="H5" s="965" t="s">
        <v>621</v>
      </c>
    </row>
    <row r="6" spans="1:12" ht="24" customHeight="1" thickBot="1">
      <c r="A6" s="1003" t="s">
        <v>157</v>
      </c>
      <c r="B6" s="1004"/>
      <c r="C6" s="1005"/>
      <c r="D6" s="1005"/>
      <c r="E6" s="1695"/>
      <c r="F6" s="1006"/>
      <c r="G6" s="1003" t="s">
        <v>169</v>
      </c>
      <c r="H6" s="1004"/>
      <c r="I6" s="998"/>
      <c r="J6" s="998"/>
      <c r="K6" s="1964"/>
      <c r="L6" s="453"/>
    </row>
    <row r="7" spans="1:12" s="975" customFormat="1" ht="25.5" customHeight="1" thickBot="1">
      <c r="A7" s="1007" t="s">
        <v>741</v>
      </c>
      <c r="B7" s="1008" t="s">
        <v>873</v>
      </c>
      <c r="C7" s="1009" t="s">
        <v>870</v>
      </c>
      <c r="D7" s="1010" t="s">
        <v>743</v>
      </c>
      <c r="E7" s="1011" t="s">
        <v>833</v>
      </c>
      <c r="F7" s="697" t="s">
        <v>1011</v>
      </c>
      <c r="G7" s="1007" t="s">
        <v>741</v>
      </c>
      <c r="H7" s="1012" t="s">
        <v>873</v>
      </c>
      <c r="I7" s="1013" t="s">
        <v>870</v>
      </c>
      <c r="J7" s="1013" t="s">
        <v>743</v>
      </c>
      <c r="K7" s="1395" t="s">
        <v>833</v>
      </c>
      <c r="L7" s="1968" t="s">
        <v>1011</v>
      </c>
    </row>
    <row r="8" spans="1:12" ht="33" customHeight="1">
      <c r="A8" s="1740" t="s">
        <v>906</v>
      </c>
      <c r="B8" s="84">
        <f>SUM(B9:B23)</f>
        <v>89537</v>
      </c>
      <c r="C8" s="84">
        <f>SUM(C9:C23)</f>
        <v>155442</v>
      </c>
      <c r="D8" s="1950">
        <f>SUM(D9:D23)</f>
        <v>29543</v>
      </c>
      <c r="E8" s="1970">
        <f>SUM(E9:E23)</f>
        <v>184985</v>
      </c>
      <c r="F8" s="1950">
        <f>SUM(F9:F23)</f>
        <v>174010</v>
      </c>
      <c r="G8" s="1973" t="s">
        <v>628</v>
      </c>
      <c r="H8" s="84">
        <f>SUM(H9:H81)</f>
        <v>599868</v>
      </c>
      <c r="I8" s="84">
        <f>SUM(I9:I81)</f>
        <v>2438051</v>
      </c>
      <c r="J8" s="84">
        <f>SUM(J9:J81)</f>
        <v>-280862</v>
      </c>
      <c r="K8" s="1965">
        <f>SUM(K9:K81)</f>
        <v>2157189</v>
      </c>
      <c r="L8" s="1951">
        <f>SUM(L9:L81)</f>
        <v>410102</v>
      </c>
    </row>
    <row r="9" spans="1:12" ht="15" customHeight="1">
      <c r="A9" s="1014" t="s">
        <v>289</v>
      </c>
      <c r="B9" s="200">
        <v>10000</v>
      </c>
      <c r="C9" s="1015">
        <v>19000</v>
      </c>
      <c r="D9" s="1015"/>
      <c r="E9" s="1623">
        <f t="shared" ref="E9:E77" si="0">SUM(C9:D9)</f>
        <v>19000</v>
      </c>
      <c r="F9" s="1022">
        <v>20284</v>
      </c>
      <c r="G9" s="1808" t="s">
        <v>125</v>
      </c>
      <c r="H9" s="356">
        <v>20000</v>
      </c>
      <c r="I9" s="463">
        <v>20000</v>
      </c>
      <c r="J9" s="463"/>
      <c r="K9" s="1532">
        <f t="shared" ref="K9:K113" si="1">SUM(I9:J9)</f>
        <v>20000</v>
      </c>
      <c r="L9" s="455"/>
    </row>
    <row r="10" spans="1:12" ht="15" customHeight="1">
      <c r="A10" s="1014" t="s">
        <v>290</v>
      </c>
      <c r="B10" s="200">
        <v>3000</v>
      </c>
      <c r="C10" s="1015">
        <v>3000</v>
      </c>
      <c r="D10" s="1015"/>
      <c r="E10" s="1623">
        <f t="shared" si="0"/>
        <v>3000</v>
      </c>
      <c r="F10" s="1022">
        <v>2105</v>
      </c>
      <c r="G10" s="649" t="s">
        <v>711</v>
      </c>
      <c r="H10" s="356">
        <v>1270</v>
      </c>
      <c r="I10" s="463">
        <v>1270</v>
      </c>
      <c r="J10" s="463"/>
      <c r="K10" s="1532">
        <f t="shared" si="1"/>
        <v>1270</v>
      </c>
      <c r="L10" s="455">
        <v>1046</v>
      </c>
    </row>
    <row r="11" spans="1:12" ht="15" customHeight="1">
      <c r="A11" s="1014" t="s">
        <v>962</v>
      </c>
      <c r="B11" s="200"/>
      <c r="C11" s="1015">
        <v>19777</v>
      </c>
      <c r="D11" s="1015"/>
      <c r="E11" s="1623">
        <f t="shared" si="0"/>
        <v>19777</v>
      </c>
      <c r="F11" s="1022">
        <v>19777</v>
      </c>
      <c r="G11" s="1974" t="s">
        <v>712</v>
      </c>
      <c r="H11" s="356">
        <v>18000</v>
      </c>
      <c r="I11" s="463">
        <v>18000</v>
      </c>
      <c r="J11" s="458"/>
      <c r="K11" s="1532">
        <f t="shared" si="1"/>
        <v>18000</v>
      </c>
      <c r="L11" s="455">
        <v>18000</v>
      </c>
    </row>
    <row r="12" spans="1:12" ht="17.25" customHeight="1">
      <c r="A12" s="1808" t="s">
        <v>977</v>
      </c>
      <c r="B12" s="200"/>
      <c r="C12" s="1015">
        <v>6489</v>
      </c>
      <c r="D12" s="1015"/>
      <c r="E12" s="1623">
        <f t="shared" si="0"/>
        <v>6489</v>
      </c>
      <c r="F12" s="1022"/>
      <c r="G12" s="1974" t="s">
        <v>713</v>
      </c>
      <c r="H12" s="356">
        <v>10000</v>
      </c>
      <c r="I12" s="463">
        <v>10000</v>
      </c>
      <c r="J12" s="458"/>
      <c r="K12" s="1532">
        <f t="shared" si="1"/>
        <v>10000</v>
      </c>
      <c r="L12" s="455">
        <v>1980</v>
      </c>
    </row>
    <row r="13" spans="1:12" ht="15" customHeight="1">
      <c r="A13" s="1014" t="s">
        <v>47</v>
      </c>
      <c r="B13" s="200">
        <v>3600</v>
      </c>
      <c r="C13" s="1015">
        <v>3600</v>
      </c>
      <c r="D13" s="1015"/>
      <c r="E13" s="1623">
        <f t="shared" si="0"/>
        <v>3600</v>
      </c>
      <c r="F13" s="1022"/>
      <c r="G13" s="1808" t="s">
        <v>714</v>
      </c>
      <c r="H13" s="356">
        <v>15875</v>
      </c>
      <c r="I13" s="463">
        <v>15875</v>
      </c>
      <c r="J13" s="458"/>
      <c r="K13" s="1532">
        <f t="shared" si="1"/>
        <v>15875</v>
      </c>
      <c r="L13" s="455"/>
    </row>
    <row r="14" spans="1:12" ht="15" customHeight="1">
      <c r="A14" s="1817" t="s">
        <v>642</v>
      </c>
      <c r="B14" s="200">
        <v>3600</v>
      </c>
      <c r="C14" s="1015">
        <v>3600</v>
      </c>
      <c r="D14" s="1015"/>
      <c r="E14" s="1623">
        <f t="shared" si="0"/>
        <v>3600</v>
      </c>
      <c r="F14" s="1022">
        <v>978</v>
      </c>
      <c r="G14" s="1808" t="s">
        <v>459</v>
      </c>
      <c r="H14" s="356">
        <v>35000</v>
      </c>
      <c r="I14" s="463">
        <v>25203</v>
      </c>
      <c r="J14" s="458"/>
      <c r="K14" s="1532">
        <f t="shared" si="1"/>
        <v>25203</v>
      </c>
      <c r="L14" s="455"/>
    </row>
    <row r="15" spans="1:12" ht="15" customHeight="1">
      <c r="A15" s="1946" t="s">
        <v>80</v>
      </c>
      <c r="B15" s="200"/>
      <c r="C15" s="1015">
        <v>12098</v>
      </c>
      <c r="D15" s="1015"/>
      <c r="E15" s="1623">
        <f t="shared" si="0"/>
        <v>12098</v>
      </c>
      <c r="F15" s="1022">
        <v>12097</v>
      </c>
      <c r="G15" s="1808" t="s">
        <v>9</v>
      </c>
      <c r="H15" s="356">
        <v>30000</v>
      </c>
      <c r="I15" s="463">
        <v>19466</v>
      </c>
      <c r="J15" s="458"/>
      <c r="K15" s="1532">
        <f t="shared" si="1"/>
        <v>19466</v>
      </c>
      <c r="L15" s="455">
        <v>15353</v>
      </c>
    </row>
    <row r="16" spans="1:12" ht="24" customHeight="1">
      <c r="A16" s="1014" t="s">
        <v>643</v>
      </c>
      <c r="B16" s="200">
        <v>37500</v>
      </c>
      <c r="C16" s="1015">
        <v>37500</v>
      </c>
      <c r="D16" s="1015"/>
      <c r="E16" s="1623">
        <f t="shared" si="0"/>
        <v>37500</v>
      </c>
      <c r="F16" s="1022">
        <v>37500</v>
      </c>
      <c r="G16" s="1808" t="s">
        <v>970</v>
      </c>
      <c r="H16" s="356"/>
      <c r="I16" s="463">
        <v>4700</v>
      </c>
      <c r="J16" s="458"/>
      <c r="K16" s="1532">
        <f t="shared" si="1"/>
        <v>4700</v>
      </c>
      <c r="L16" s="1951"/>
    </row>
    <row r="17" spans="1:12" ht="29.25" customHeight="1">
      <c r="A17" s="1014" t="s">
        <v>453</v>
      </c>
      <c r="B17" s="200">
        <v>27837</v>
      </c>
      <c r="C17" s="1015">
        <v>41772</v>
      </c>
      <c r="D17" s="1015">
        <v>29522</v>
      </c>
      <c r="E17" s="1623">
        <f t="shared" si="0"/>
        <v>71294</v>
      </c>
      <c r="F17" s="1022">
        <v>71294</v>
      </c>
      <c r="G17" s="1808" t="s">
        <v>715</v>
      </c>
      <c r="H17" s="356">
        <v>50000</v>
      </c>
      <c r="I17" s="463">
        <v>8219</v>
      </c>
      <c r="J17" s="458"/>
      <c r="K17" s="1532">
        <f t="shared" si="1"/>
        <v>8219</v>
      </c>
      <c r="L17" s="455"/>
    </row>
    <row r="18" spans="1:12" ht="19.5" customHeight="1">
      <c r="A18" s="1817" t="s">
        <v>349</v>
      </c>
      <c r="B18" s="200"/>
      <c r="C18" s="1015">
        <v>1429</v>
      </c>
      <c r="D18" s="1015"/>
      <c r="E18" s="1623">
        <f t="shared" si="0"/>
        <v>1429</v>
      </c>
      <c r="F18" s="1022">
        <v>1427</v>
      </c>
      <c r="G18" s="1808" t="s">
        <v>596</v>
      </c>
      <c r="H18" s="1682">
        <v>5000</v>
      </c>
      <c r="I18" s="463">
        <v>5000</v>
      </c>
      <c r="J18" s="458"/>
      <c r="K18" s="1532">
        <f t="shared" si="1"/>
        <v>5000</v>
      </c>
      <c r="L18" s="455">
        <v>853</v>
      </c>
    </row>
    <row r="19" spans="1:12" ht="18.75" customHeight="1">
      <c r="A19" s="1817"/>
      <c r="B19" s="200"/>
      <c r="C19" s="1015"/>
      <c r="D19" s="1015"/>
      <c r="E19" s="1623"/>
      <c r="F19" s="1022"/>
      <c r="G19" s="1808" t="s">
        <v>460</v>
      </c>
      <c r="H19" s="1682">
        <v>50000</v>
      </c>
      <c r="I19" s="463">
        <v>50955</v>
      </c>
      <c r="J19" s="458">
        <v>27718</v>
      </c>
      <c r="K19" s="1532">
        <f t="shared" si="1"/>
        <v>78673</v>
      </c>
      <c r="L19" s="455"/>
    </row>
    <row r="20" spans="1:12" ht="21" customHeight="1">
      <c r="A20" s="1658" t="s">
        <v>960</v>
      </c>
      <c r="B20" s="200"/>
      <c r="C20" s="1015">
        <v>1957</v>
      </c>
      <c r="D20" s="1015"/>
      <c r="E20" s="1623">
        <f t="shared" si="0"/>
        <v>1957</v>
      </c>
      <c r="F20" s="1022">
        <v>3797</v>
      </c>
      <c r="G20" s="1975" t="s">
        <v>456</v>
      </c>
      <c r="H20" s="356">
        <v>40000</v>
      </c>
      <c r="I20" s="463">
        <v>8210</v>
      </c>
      <c r="J20" s="458"/>
      <c r="K20" s="1532">
        <f t="shared" si="1"/>
        <v>8210</v>
      </c>
      <c r="L20" s="1022">
        <v>7804</v>
      </c>
    </row>
    <row r="21" spans="1:12" ht="29.25" customHeight="1">
      <c r="A21" s="1688" t="s">
        <v>952</v>
      </c>
      <c r="B21" s="200"/>
      <c r="C21" s="1015">
        <v>1220</v>
      </c>
      <c r="D21" s="1015"/>
      <c r="E21" s="1623">
        <f t="shared" si="0"/>
        <v>1220</v>
      </c>
      <c r="F21" s="1022">
        <v>1220</v>
      </c>
      <c r="G21" s="1688" t="s">
        <v>980</v>
      </c>
      <c r="H21" s="356"/>
      <c r="I21" s="463">
        <v>19050</v>
      </c>
      <c r="J21" s="458"/>
      <c r="K21" s="1532">
        <f t="shared" si="1"/>
        <v>19050</v>
      </c>
      <c r="L21" s="455">
        <v>15000</v>
      </c>
    </row>
    <row r="22" spans="1:12" ht="30.75" customHeight="1">
      <c r="A22" s="1014" t="s">
        <v>719</v>
      </c>
      <c r="B22" s="200">
        <v>4000</v>
      </c>
      <c r="C22" s="1015">
        <v>4000</v>
      </c>
      <c r="D22" s="1015"/>
      <c r="E22" s="1623">
        <f t="shared" si="0"/>
        <v>4000</v>
      </c>
      <c r="F22" s="1022">
        <v>3510</v>
      </c>
      <c r="G22" s="1688" t="s">
        <v>678</v>
      </c>
      <c r="H22" s="356">
        <v>2000</v>
      </c>
      <c r="I22" s="463">
        <v>2000</v>
      </c>
      <c r="J22" s="458"/>
      <c r="K22" s="1532">
        <f t="shared" si="1"/>
        <v>2000</v>
      </c>
      <c r="L22" s="455">
        <v>1170</v>
      </c>
    </row>
    <row r="23" spans="1:12" ht="15" customHeight="1">
      <c r="A23" s="1658" t="s">
        <v>413</v>
      </c>
      <c r="B23" s="200"/>
      <c r="C23" s="1015"/>
      <c r="D23" s="1015">
        <v>21</v>
      </c>
      <c r="E23" s="1623">
        <f t="shared" si="0"/>
        <v>21</v>
      </c>
      <c r="F23" s="1022">
        <v>21</v>
      </c>
      <c r="G23" s="1688" t="s">
        <v>128</v>
      </c>
      <c r="H23" s="356">
        <v>60000</v>
      </c>
      <c r="I23" s="1680">
        <v>60000</v>
      </c>
      <c r="J23" s="275"/>
      <c r="K23" s="527">
        <f t="shared" si="1"/>
        <v>60000</v>
      </c>
      <c r="L23" s="455">
        <v>59998</v>
      </c>
    </row>
    <row r="24" spans="1:12" ht="15" customHeight="1">
      <c r="A24" s="1018" t="s">
        <v>629</v>
      </c>
      <c r="B24" s="1019"/>
      <c r="C24" s="1516">
        <f>C25+C26+C28+C29</f>
        <v>66115</v>
      </c>
      <c r="D24" s="1516">
        <f>D25+D26+D28+D29+D27</f>
        <v>23291</v>
      </c>
      <c r="E24" s="1698">
        <f t="shared" si="0"/>
        <v>89406</v>
      </c>
      <c r="F24" s="1951">
        <f>SUM(F25:F29)</f>
        <v>89406</v>
      </c>
      <c r="G24" s="649" t="s">
        <v>129</v>
      </c>
      <c r="H24" s="356">
        <v>20000</v>
      </c>
      <c r="I24" s="1680">
        <v>23300</v>
      </c>
      <c r="J24" s="1690">
        <v>1675</v>
      </c>
      <c r="K24" s="527">
        <f t="shared" si="1"/>
        <v>24975</v>
      </c>
      <c r="L24" s="455">
        <v>24970</v>
      </c>
    </row>
    <row r="25" spans="1:12" ht="15" customHeight="1">
      <c r="A25" s="1658" t="s">
        <v>701</v>
      </c>
      <c r="B25" s="62"/>
      <c r="C25" s="1015">
        <v>10000</v>
      </c>
      <c r="D25" s="1015"/>
      <c r="E25" s="1623">
        <f t="shared" si="0"/>
        <v>10000</v>
      </c>
      <c r="F25" s="1022">
        <v>10000</v>
      </c>
      <c r="G25" s="1808" t="s">
        <v>52</v>
      </c>
      <c r="H25" s="356">
        <v>2100</v>
      </c>
      <c r="I25" s="1680">
        <v>7750</v>
      </c>
      <c r="J25" s="1690"/>
      <c r="K25" s="527">
        <f t="shared" si="1"/>
        <v>7750</v>
      </c>
      <c r="L25" s="455">
        <v>7749</v>
      </c>
    </row>
    <row r="26" spans="1:12" ht="19.5" customHeight="1">
      <c r="A26" s="1020" t="s">
        <v>954</v>
      </c>
      <c r="B26" s="62"/>
      <c r="C26" s="1015">
        <v>197</v>
      </c>
      <c r="D26" s="1015"/>
      <c r="E26" s="1623">
        <f t="shared" si="0"/>
        <v>197</v>
      </c>
      <c r="F26" s="1022">
        <v>197</v>
      </c>
      <c r="G26" s="1808" t="s">
        <v>1008</v>
      </c>
      <c r="H26" s="356"/>
      <c r="I26" s="1680"/>
      <c r="J26" s="1690">
        <v>1000</v>
      </c>
      <c r="K26" s="527">
        <f t="shared" si="1"/>
        <v>1000</v>
      </c>
      <c r="L26" s="455">
        <v>997</v>
      </c>
    </row>
    <row r="27" spans="1:12" ht="15" customHeight="1">
      <c r="A27" s="1020" t="s">
        <v>1007</v>
      </c>
      <c r="B27" s="62"/>
      <c r="C27" s="1016"/>
      <c r="D27" s="1015">
        <v>23291</v>
      </c>
      <c r="E27" s="1623">
        <f t="shared" si="0"/>
        <v>23291</v>
      </c>
      <c r="F27" s="1022">
        <v>23291</v>
      </c>
      <c r="G27" s="1808" t="s">
        <v>461</v>
      </c>
      <c r="H27" s="356">
        <v>5000</v>
      </c>
      <c r="I27" s="1680">
        <v>5000</v>
      </c>
      <c r="J27" s="1690"/>
      <c r="K27" s="527">
        <f t="shared" si="1"/>
        <v>5000</v>
      </c>
      <c r="L27" s="455"/>
    </row>
    <row r="28" spans="1:12" ht="15" customHeight="1">
      <c r="A28" s="1020" t="s">
        <v>993</v>
      </c>
      <c r="B28" s="62"/>
      <c r="C28" s="1016">
        <v>55561</v>
      </c>
      <c r="D28" s="1015"/>
      <c r="E28" s="1623">
        <f t="shared" si="0"/>
        <v>55561</v>
      </c>
      <c r="F28" s="1022">
        <v>55561</v>
      </c>
      <c r="G28" s="1808" t="s">
        <v>716</v>
      </c>
      <c r="H28" s="356">
        <v>1000</v>
      </c>
      <c r="I28" s="1680">
        <v>800</v>
      </c>
      <c r="J28" s="1690"/>
      <c r="K28" s="527">
        <f t="shared" si="1"/>
        <v>800</v>
      </c>
      <c r="L28" s="455">
        <v>539</v>
      </c>
    </row>
    <row r="29" spans="1:12" ht="25.95" customHeight="1">
      <c r="A29" s="1020" t="s">
        <v>992</v>
      </c>
      <c r="B29" s="62"/>
      <c r="C29" s="1016">
        <v>357</v>
      </c>
      <c r="D29" s="1015"/>
      <c r="E29" s="1623">
        <f t="shared" si="0"/>
        <v>357</v>
      </c>
      <c r="F29" s="1022">
        <v>357</v>
      </c>
      <c r="G29" s="1808" t="s">
        <v>975</v>
      </c>
      <c r="H29" s="356"/>
      <c r="I29" s="1680">
        <v>1100</v>
      </c>
      <c r="J29" s="1690"/>
      <c r="K29" s="527">
        <f t="shared" si="1"/>
        <v>1100</v>
      </c>
      <c r="L29" s="1022">
        <v>842</v>
      </c>
    </row>
    <row r="30" spans="1:12" ht="15" customHeight="1">
      <c r="A30" s="1018" t="s">
        <v>892</v>
      </c>
      <c r="B30" s="1019">
        <f>SUM(B31:B53)</f>
        <v>191988</v>
      </c>
      <c r="C30" s="1019">
        <f>SUM(C31:C53)</f>
        <v>1919367</v>
      </c>
      <c r="D30" s="1951">
        <f>SUM(D31:D53)</f>
        <v>1196</v>
      </c>
      <c r="E30" s="1698">
        <f t="shared" si="0"/>
        <v>1920563</v>
      </c>
      <c r="F30" s="1951">
        <f>SUM(F31:F53)</f>
        <v>1709342</v>
      </c>
      <c r="G30" s="1808" t="s">
        <v>81</v>
      </c>
      <c r="H30" s="356"/>
      <c r="I30" s="1680">
        <v>31115</v>
      </c>
      <c r="J30" s="1690"/>
      <c r="K30" s="527">
        <f t="shared" si="1"/>
        <v>31115</v>
      </c>
      <c r="L30" s="455">
        <v>24500</v>
      </c>
    </row>
    <row r="31" spans="1:12" ht="25.5" customHeight="1">
      <c r="A31" s="1017" t="s">
        <v>295</v>
      </c>
      <c r="B31" s="62">
        <v>160936</v>
      </c>
      <c r="C31" s="62">
        <v>105375</v>
      </c>
      <c r="D31" s="1015"/>
      <c r="E31" s="1623">
        <f t="shared" si="0"/>
        <v>105375</v>
      </c>
      <c r="F31" s="1022">
        <v>104122</v>
      </c>
      <c r="G31" s="1808" t="s">
        <v>82</v>
      </c>
      <c r="H31" s="356"/>
      <c r="I31" s="1680">
        <v>13960</v>
      </c>
      <c r="J31" s="1690"/>
      <c r="K31" s="527">
        <f t="shared" si="1"/>
        <v>13960</v>
      </c>
      <c r="L31" s="455">
        <v>11002</v>
      </c>
    </row>
    <row r="32" spans="1:12" ht="15" customHeight="1">
      <c r="A32" s="1017" t="s">
        <v>201</v>
      </c>
      <c r="B32" s="62"/>
      <c r="C32" s="62">
        <v>552</v>
      </c>
      <c r="D32" s="1015"/>
      <c r="E32" s="1623">
        <f t="shared" si="0"/>
        <v>552</v>
      </c>
      <c r="F32" s="1022">
        <v>552</v>
      </c>
      <c r="G32" s="1808" t="s">
        <v>718</v>
      </c>
      <c r="H32" s="356">
        <v>15000</v>
      </c>
      <c r="I32" s="1680">
        <v>15000</v>
      </c>
      <c r="J32" s="1690"/>
      <c r="K32" s="527">
        <f t="shared" si="1"/>
        <v>15000</v>
      </c>
      <c r="L32" s="1022">
        <v>7479</v>
      </c>
    </row>
    <row r="33" spans="1:12" ht="20.25" customHeight="1">
      <c r="A33" s="1658" t="s">
        <v>697</v>
      </c>
      <c r="B33" s="1683">
        <v>10136</v>
      </c>
      <c r="C33" s="1683">
        <v>12826</v>
      </c>
      <c r="D33" s="1015"/>
      <c r="E33" s="1623">
        <f t="shared" si="0"/>
        <v>12826</v>
      </c>
      <c r="F33" s="1022">
        <v>12826</v>
      </c>
      <c r="G33" s="1808" t="s">
        <v>255</v>
      </c>
      <c r="H33" s="356">
        <v>40000</v>
      </c>
      <c r="I33" s="1680">
        <v>53906</v>
      </c>
      <c r="J33" s="1690"/>
      <c r="K33" s="527">
        <f t="shared" si="1"/>
        <v>53906</v>
      </c>
      <c r="L33" s="455">
        <v>50215</v>
      </c>
    </row>
    <row r="34" spans="1:12" ht="23.25" customHeight="1">
      <c r="A34" s="1658" t="s">
        <v>698</v>
      </c>
      <c r="B34" s="1683">
        <v>89</v>
      </c>
      <c r="C34" s="1683">
        <v>89</v>
      </c>
      <c r="D34" s="1015"/>
      <c r="E34" s="1623">
        <f t="shared" si="0"/>
        <v>89</v>
      </c>
      <c r="F34" s="1022">
        <v>63</v>
      </c>
      <c r="G34" s="1808" t="s">
        <v>976</v>
      </c>
      <c r="H34" s="356"/>
      <c r="I34" s="1680">
        <v>6489</v>
      </c>
      <c r="J34" s="1690"/>
      <c r="K34" s="527">
        <f t="shared" si="1"/>
        <v>6489</v>
      </c>
      <c r="L34" s="455">
        <v>5400</v>
      </c>
    </row>
    <row r="35" spans="1:12" ht="23.25" customHeight="1">
      <c r="A35" s="1658" t="s">
        <v>699</v>
      </c>
      <c r="B35" s="1683">
        <v>485</v>
      </c>
      <c r="C35" s="1683">
        <v>485</v>
      </c>
      <c r="D35" s="1015">
        <v>430</v>
      </c>
      <c r="E35" s="1623">
        <f t="shared" si="0"/>
        <v>915</v>
      </c>
      <c r="F35" s="1022">
        <v>913</v>
      </c>
      <c r="G35" s="1808" t="s">
        <v>462</v>
      </c>
      <c r="H35" s="356">
        <v>5000</v>
      </c>
      <c r="I35" s="1680">
        <v>5000</v>
      </c>
      <c r="J35" s="1690"/>
      <c r="K35" s="527">
        <f t="shared" si="1"/>
        <v>5000</v>
      </c>
      <c r="L35" s="1951"/>
    </row>
    <row r="36" spans="1:12" ht="15" customHeight="1">
      <c r="A36" s="1658" t="s">
        <v>700</v>
      </c>
      <c r="B36" s="1683">
        <v>1042</v>
      </c>
      <c r="C36" s="1683">
        <v>1042</v>
      </c>
      <c r="D36" s="1015">
        <v>62</v>
      </c>
      <c r="E36" s="1623">
        <f t="shared" si="0"/>
        <v>1104</v>
      </c>
      <c r="F36" s="1022">
        <v>1104</v>
      </c>
      <c r="G36" s="1808" t="s">
        <v>616</v>
      </c>
      <c r="H36" s="356">
        <v>25000</v>
      </c>
      <c r="I36" s="1680">
        <v>23644</v>
      </c>
      <c r="J36" s="1690"/>
      <c r="K36" s="527">
        <f t="shared" si="1"/>
        <v>23644</v>
      </c>
      <c r="L36" s="455">
        <v>5380</v>
      </c>
    </row>
    <row r="37" spans="1:12" ht="15" customHeight="1">
      <c r="A37" s="1658" t="s">
        <v>696</v>
      </c>
      <c r="B37" s="1683">
        <v>7300</v>
      </c>
      <c r="C37" s="1683">
        <v>7300</v>
      </c>
      <c r="D37" s="1689"/>
      <c r="E37" s="1971">
        <f t="shared" ref="E37:E57" si="2">C37+D37</f>
        <v>7300</v>
      </c>
      <c r="F37" s="1022">
        <v>7300</v>
      </c>
      <c r="G37" s="1808" t="s">
        <v>1001</v>
      </c>
      <c r="H37" s="356"/>
      <c r="I37" s="1680">
        <v>2800</v>
      </c>
      <c r="J37" s="1690"/>
      <c r="K37" s="527">
        <f t="shared" si="1"/>
        <v>2800</v>
      </c>
      <c r="L37" s="455">
        <v>596</v>
      </c>
    </row>
    <row r="38" spans="1:12" ht="15" customHeight="1">
      <c r="A38" s="1817" t="s">
        <v>62</v>
      </c>
      <c r="B38" s="1683"/>
      <c r="C38" s="1683">
        <v>449849</v>
      </c>
      <c r="D38" s="1689"/>
      <c r="E38" s="1971">
        <f t="shared" si="2"/>
        <v>449849</v>
      </c>
      <c r="F38" s="1022">
        <v>449849</v>
      </c>
      <c r="G38" s="1808" t="s">
        <v>996</v>
      </c>
      <c r="H38" s="356"/>
      <c r="I38" s="1680">
        <v>145</v>
      </c>
      <c r="J38" s="1690"/>
      <c r="K38" s="527">
        <f t="shared" si="1"/>
        <v>145</v>
      </c>
      <c r="L38" s="455">
        <v>144</v>
      </c>
    </row>
    <row r="39" spans="1:12" ht="18" customHeight="1">
      <c r="A39" s="1817" t="s">
        <v>67</v>
      </c>
      <c r="B39" s="1683"/>
      <c r="C39" s="1683">
        <v>54999</v>
      </c>
      <c r="D39" s="1689"/>
      <c r="E39" s="1971">
        <f t="shared" si="2"/>
        <v>54999</v>
      </c>
      <c r="F39" s="1022">
        <v>54999</v>
      </c>
      <c r="G39" s="1808" t="s">
        <v>988</v>
      </c>
      <c r="H39" s="356"/>
      <c r="I39" s="1680">
        <v>10000</v>
      </c>
      <c r="J39" s="1690"/>
      <c r="K39" s="527">
        <f t="shared" si="1"/>
        <v>10000</v>
      </c>
      <c r="L39" s="526">
        <v>4450</v>
      </c>
    </row>
    <row r="40" spans="1:12" ht="15" customHeight="1">
      <c r="A40" s="1658" t="s">
        <v>64</v>
      </c>
      <c r="B40" s="1683"/>
      <c r="C40" s="1683">
        <v>250995</v>
      </c>
      <c r="D40" s="1689"/>
      <c r="E40" s="1971">
        <f t="shared" si="2"/>
        <v>250995</v>
      </c>
      <c r="F40" s="1022">
        <v>250995</v>
      </c>
      <c r="G40" s="1808" t="s">
        <v>253</v>
      </c>
      <c r="H40" s="1682">
        <v>2500</v>
      </c>
      <c r="I40" s="463">
        <v>2499</v>
      </c>
      <c r="J40" s="1233">
        <v>705</v>
      </c>
      <c r="K40" s="1532">
        <f t="shared" si="1"/>
        <v>3204</v>
      </c>
      <c r="L40" s="455">
        <v>1378</v>
      </c>
    </row>
    <row r="41" spans="1:12" ht="15" customHeight="1">
      <c r="A41" s="1658" t="s">
        <v>65</v>
      </c>
      <c r="B41" s="1683"/>
      <c r="C41" s="1683">
        <v>23396</v>
      </c>
      <c r="D41" s="1689"/>
      <c r="E41" s="1971">
        <f t="shared" si="2"/>
        <v>23396</v>
      </c>
      <c r="F41" s="526">
        <v>23396</v>
      </c>
      <c r="G41" s="1688" t="s">
        <v>413</v>
      </c>
      <c r="H41" s="356">
        <v>1092</v>
      </c>
      <c r="I41" s="463">
        <v>1593</v>
      </c>
      <c r="J41" s="1233">
        <v>21</v>
      </c>
      <c r="K41" s="1532">
        <f t="shared" si="1"/>
        <v>1614</v>
      </c>
      <c r="L41" s="526">
        <v>820</v>
      </c>
    </row>
    <row r="42" spans="1:12" ht="21" customHeight="1">
      <c r="A42" s="1658" t="s">
        <v>72</v>
      </c>
      <c r="B42" s="1683"/>
      <c r="C42" s="1683">
        <v>2476</v>
      </c>
      <c r="D42" s="1689"/>
      <c r="E42" s="1971">
        <f t="shared" si="2"/>
        <v>2476</v>
      </c>
      <c r="F42" s="1022">
        <v>2476</v>
      </c>
      <c r="G42" s="649" t="s">
        <v>256</v>
      </c>
      <c r="H42" s="356">
        <v>7366</v>
      </c>
      <c r="I42" s="463">
        <v>17144</v>
      </c>
      <c r="J42" s="1233">
        <v>-8458</v>
      </c>
      <c r="K42" s="1532">
        <f t="shared" si="1"/>
        <v>8686</v>
      </c>
      <c r="L42" s="455">
        <v>7191</v>
      </c>
    </row>
    <row r="43" spans="1:12" ht="15" customHeight="1">
      <c r="A43" s="1817" t="s">
        <v>955</v>
      </c>
      <c r="B43" s="1683"/>
      <c r="C43" s="1683">
        <v>2160</v>
      </c>
      <c r="D43" s="1689"/>
      <c r="E43" s="1971">
        <f t="shared" si="2"/>
        <v>2160</v>
      </c>
      <c r="F43" s="526">
        <v>2160</v>
      </c>
      <c r="G43" s="1976" t="s">
        <v>721</v>
      </c>
      <c r="H43" s="356">
        <v>127</v>
      </c>
      <c r="I43" s="463">
        <v>127</v>
      </c>
      <c r="J43" s="1233"/>
      <c r="K43" s="1532">
        <f t="shared" si="1"/>
        <v>127</v>
      </c>
      <c r="L43" s="455">
        <v>9</v>
      </c>
    </row>
    <row r="44" spans="1:12" ht="15" customHeight="1">
      <c r="A44" s="649" t="s">
        <v>957</v>
      </c>
      <c r="B44" s="1683"/>
      <c r="C44" s="1683">
        <v>300000</v>
      </c>
      <c r="D44" s="642"/>
      <c r="E44" s="1971">
        <f t="shared" si="2"/>
        <v>300000</v>
      </c>
      <c r="F44" s="455">
        <v>300000</v>
      </c>
      <c r="G44" s="649" t="s">
        <v>683</v>
      </c>
      <c r="H44" s="356">
        <v>200</v>
      </c>
      <c r="I44" s="463">
        <v>200</v>
      </c>
      <c r="J44" s="1233"/>
      <c r="K44" s="1532">
        <f t="shared" si="1"/>
        <v>200</v>
      </c>
      <c r="L44" s="455">
        <v>25</v>
      </c>
    </row>
    <row r="45" spans="1:12" ht="15" customHeight="1">
      <c r="A45" s="649" t="s">
        <v>958</v>
      </c>
      <c r="B45" s="1683"/>
      <c r="C45" s="1683">
        <v>505752</v>
      </c>
      <c r="D45" s="642"/>
      <c r="E45" s="1971">
        <f t="shared" si="2"/>
        <v>505752</v>
      </c>
      <c r="F45" s="455">
        <v>496437</v>
      </c>
      <c r="G45" s="1976" t="s">
        <v>720</v>
      </c>
      <c r="H45" s="356">
        <v>1270</v>
      </c>
      <c r="I45" s="463">
        <v>4001</v>
      </c>
      <c r="J45" s="1233"/>
      <c r="K45" s="1532">
        <f t="shared" si="1"/>
        <v>4001</v>
      </c>
      <c r="L45" s="455">
        <v>2836</v>
      </c>
    </row>
    <row r="46" spans="1:12" ht="18.75" customHeight="1">
      <c r="A46" s="1960" t="s">
        <v>1004</v>
      </c>
      <c r="B46" s="1683"/>
      <c r="C46" s="1683">
        <v>199921</v>
      </c>
      <c r="D46" s="656"/>
      <c r="E46" s="1971">
        <f t="shared" si="2"/>
        <v>199921</v>
      </c>
      <c r="F46" s="455"/>
      <c r="G46" s="1808" t="s">
        <v>684</v>
      </c>
      <c r="H46" s="356">
        <v>254</v>
      </c>
      <c r="I46" s="463">
        <v>254</v>
      </c>
      <c r="J46" s="1233"/>
      <c r="K46" s="1532">
        <f t="shared" si="1"/>
        <v>254</v>
      </c>
      <c r="L46" s="455">
        <v>19</v>
      </c>
    </row>
    <row r="47" spans="1:12">
      <c r="A47" s="1658" t="s">
        <v>32</v>
      </c>
      <c r="B47" s="1683">
        <v>2000</v>
      </c>
      <c r="C47" s="1683">
        <v>2000</v>
      </c>
      <c r="D47" s="1015"/>
      <c r="E47" s="1971">
        <f t="shared" si="2"/>
        <v>2000</v>
      </c>
      <c r="F47" s="455">
        <v>2000</v>
      </c>
      <c r="G47" s="1808" t="s">
        <v>372</v>
      </c>
      <c r="H47" s="356">
        <v>229</v>
      </c>
      <c r="I47" s="463">
        <v>1820</v>
      </c>
      <c r="J47" s="1233">
        <v>-1004</v>
      </c>
      <c r="K47" s="1532">
        <f t="shared" si="1"/>
        <v>816</v>
      </c>
      <c r="L47" s="455">
        <v>815</v>
      </c>
    </row>
    <row r="48" spans="1:12">
      <c r="A48" s="1658" t="s">
        <v>413</v>
      </c>
      <c r="B48" s="1683"/>
      <c r="C48" s="1683">
        <v>150</v>
      </c>
      <c r="D48" s="1015"/>
      <c r="E48" s="1971">
        <f t="shared" si="2"/>
        <v>150</v>
      </c>
      <c r="F48" s="455">
        <v>150</v>
      </c>
      <c r="G48" s="1808" t="s">
        <v>214</v>
      </c>
      <c r="H48" s="356"/>
      <c r="I48" s="463">
        <v>295</v>
      </c>
      <c r="J48" s="1233"/>
      <c r="K48" s="1532">
        <f t="shared" si="1"/>
        <v>295</v>
      </c>
      <c r="L48" s="455">
        <v>294</v>
      </c>
    </row>
    <row r="49" spans="1:12">
      <c r="A49" s="1658" t="s">
        <v>372</v>
      </c>
      <c r="B49" s="1683"/>
      <c r="C49" s="1683">
        <v>0</v>
      </c>
      <c r="D49" s="1015">
        <v>704</v>
      </c>
      <c r="E49" s="1971">
        <f t="shared" si="2"/>
        <v>704</v>
      </c>
      <c r="F49" s="455"/>
      <c r="G49" s="1808" t="s">
        <v>989</v>
      </c>
      <c r="H49" s="356"/>
      <c r="I49" s="463">
        <v>117</v>
      </c>
      <c r="J49" s="1233"/>
      <c r="K49" s="1532">
        <f t="shared" si="1"/>
        <v>117</v>
      </c>
      <c r="L49" s="455"/>
    </row>
    <row r="50" spans="1:12">
      <c r="A50" s="1658" t="s">
        <v>989</v>
      </c>
      <c r="B50" s="1683"/>
      <c r="C50" s="1683"/>
      <c r="D50" s="1015"/>
      <c r="E50" s="1971">
        <f t="shared" si="2"/>
        <v>0</v>
      </c>
      <c r="F50" s="455"/>
      <c r="G50" s="649" t="s">
        <v>685</v>
      </c>
      <c r="H50" s="356">
        <v>508</v>
      </c>
      <c r="I50" s="463">
        <v>705</v>
      </c>
      <c r="J50" s="1233"/>
      <c r="K50" s="1532">
        <f t="shared" si="1"/>
        <v>705</v>
      </c>
      <c r="L50" s="455">
        <v>651</v>
      </c>
    </row>
    <row r="51" spans="1:12">
      <c r="A51" s="1658" t="s">
        <v>671</v>
      </c>
      <c r="B51" s="1683"/>
      <c r="C51" s="1683">
        <v>0</v>
      </c>
      <c r="D51" s="1015"/>
      <c r="E51" s="1971">
        <f t="shared" si="2"/>
        <v>0</v>
      </c>
      <c r="F51" s="455"/>
      <c r="G51" s="1808" t="s">
        <v>686</v>
      </c>
      <c r="H51" s="356">
        <v>695</v>
      </c>
      <c r="I51" s="463">
        <v>1466</v>
      </c>
      <c r="J51" s="1233"/>
      <c r="K51" s="1532">
        <f t="shared" si="1"/>
        <v>1466</v>
      </c>
      <c r="L51" s="455">
        <v>1243</v>
      </c>
    </row>
    <row r="52" spans="1:12" ht="21" customHeight="1">
      <c r="A52" s="1658" t="s">
        <v>991</v>
      </c>
      <c r="B52" s="1683"/>
      <c r="C52" s="1683"/>
      <c r="D52" s="1015"/>
      <c r="E52" s="1971">
        <f t="shared" si="2"/>
        <v>0</v>
      </c>
      <c r="F52" s="455"/>
      <c r="G52" s="1808" t="s">
        <v>687</v>
      </c>
      <c r="H52" s="1682">
        <v>699</v>
      </c>
      <c r="I52" s="463">
        <v>645</v>
      </c>
      <c r="J52" s="1233"/>
      <c r="K52" s="1532">
        <f t="shared" si="1"/>
        <v>645</v>
      </c>
      <c r="L52" s="455">
        <v>645</v>
      </c>
    </row>
    <row r="53" spans="1:12">
      <c r="A53" s="1658" t="s">
        <v>701</v>
      </c>
      <c r="B53" s="1683">
        <v>10000</v>
      </c>
      <c r="C53" s="1683">
        <v>0</v>
      </c>
      <c r="D53" s="1015"/>
      <c r="E53" s="1971">
        <f t="shared" si="2"/>
        <v>0</v>
      </c>
      <c r="F53" s="455"/>
      <c r="G53" s="1808" t="s">
        <v>990</v>
      </c>
      <c r="H53" s="1682"/>
      <c r="I53" s="463">
        <v>638</v>
      </c>
      <c r="J53" s="1233"/>
      <c r="K53" s="1532">
        <f t="shared" si="1"/>
        <v>638</v>
      </c>
      <c r="L53" s="455">
        <v>2031</v>
      </c>
    </row>
    <row r="54" spans="1:12">
      <c r="A54" s="1025" t="s">
        <v>630</v>
      </c>
      <c r="B54" s="1019">
        <f>SUM(B55:B57)</f>
        <v>90134</v>
      </c>
      <c r="C54" s="1019">
        <f>SUM(C55:C57)</f>
        <v>91134</v>
      </c>
      <c r="D54" s="1951">
        <f>SUM(D55:D57)</f>
        <v>0</v>
      </c>
      <c r="E54" s="1698">
        <f t="shared" si="2"/>
        <v>91134</v>
      </c>
      <c r="F54" s="609">
        <f>SUM(F55:F57)</f>
        <v>76268</v>
      </c>
      <c r="G54" s="1808" t="s">
        <v>342</v>
      </c>
      <c r="H54" s="1682">
        <v>229</v>
      </c>
      <c r="I54" s="463">
        <v>3929</v>
      </c>
      <c r="J54" s="1233">
        <v>-3326</v>
      </c>
      <c r="K54" s="1532">
        <f t="shared" si="1"/>
        <v>603</v>
      </c>
      <c r="L54" s="455">
        <v>289</v>
      </c>
    </row>
    <row r="55" spans="1:12">
      <c r="A55" s="1020" t="s">
        <v>291</v>
      </c>
      <c r="B55" s="62">
        <v>3500</v>
      </c>
      <c r="C55" s="1016">
        <v>4500</v>
      </c>
      <c r="D55" s="1015"/>
      <c r="E55" s="1971">
        <f t="shared" si="2"/>
        <v>4500</v>
      </c>
      <c r="F55" s="526">
        <v>4735</v>
      </c>
      <c r="G55" s="649" t="s">
        <v>458</v>
      </c>
      <c r="H55" s="356">
        <v>4000</v>
      </c>
      <c r="I55" s="463">
        <v>8000</v>
      </c>
      <c r="J55" s="1233"/>
      <c r="K55" s="1532">
        <f t="shared" si="1"/>
        <v>8000</v>
      </c>
      <c r="L55" s="455">
        <v>5841</v>
      </c>
    </row>
    <row r="56" spans="1:12">
      <c r="A56" s="1020" t="s">
        <v>636</v>
      </c>
      <c r="B56" s="62">
        <v>500</v>
      </c>
      <c r="C56" s="1016">
        <v>500</v>
      </c>
      <c r="D56" s="1015"/>
      <c r="E56" s="1971">
        <f t="shared" si="2"/>
        <v>500</v>
      </c>
      <c r="F56" s="455">
        <v>399</v>
      </c>
      <c r="G56" s="649" t="s">
        <v>252</v>
      </c>
      <c r="H56" s="356">
        <v>4200</v>
      </c>
      <c r="I56" s="463">
        <v>4200</v>
      </c>
      <c r="J56" s="1233"/>
      <c r="K56" s="1532">
        <f t="shared" si="1"/>
        <v>4200</v>
      </c>
      <c r="L56" s="455"/>
    </row>
    <row r="57" spans="1:12">
      <c r="A57" s="1026" t="s">
        <v>280</v>
      </c>
      <c r="B57" s="62">
        <v>86134</v>
      </c>
      <c r="C57" s="1016">
        <v>86134</v>
      </c>
      <c r="D57" s="1015"/>
      <c r="E57" s="1971">
        <f t="shared" si="2"/>
        <v>86134</v>
      </c>
      <c r="F57" s="455">
        <v>71134</v>
      </c>
      <c r="G57" s="649" t="s">
        <v>708</v>
      </c>
      <c r="H57" s="356">
        <v>8128</v>
      </c>
      <c r="I57" s="463">
        <v>8128</v>
      </c>
      <c r="J57" s="1233"/>
      <c r="K57" s="1532">
        <f t="shared" si="1"/>
        <v>8128</v>
      </c>
      <c r="L57" s="455">
        <v>1905</v>
      </c>
    </row>
    <row r="58" spans="1:12" ht="26.4">
      <c r="A58" s="1025" t="s">
        <v>785</v>
      </c>
      <c r="B58" s="62"/>
      <c r="C58" s="1019"/>
      <c r="D58" s="1951"/>
      <c r="E58" s="1698">
        <f t="shared" si="0"/>
        <v>0</v>
      </c>
      <c r="F58" s="455"/>
      <c r="G58" s="649" t="s">
        <v>464</v>
      </c>
      <c r="H58" s="356">
        <v>12940</v>
      </c>
      <c r="I58" s="463">
        <v>1619</v>
      </c>
      <c r="J58" s="1233"/>
      <c r="K58" s="1532">
        <f t="shared" si="1"/>
        <v>1619</v>
      </c>
      <c r="L58" s="455">
        <v>546</v>
      </c>
    </row>
    <row r="59" spans="1:12">
      <c r="A59" s="1020"/>
      <c r="B59" s="62"/>
      <c r="C59" s="62"/>
      <c r="D59" s="1951"/>
      <c r="E59" s="1623">
        <f t="shared" si="0"/>
        <v>0</v>
      </c>
      <c r="F59" s="455"/>
      <c r="G59" s="649" t="s">
        <v>696</v>
      </c>
      <c r="H59" s="356">
        <v>7300</v>
      </c>
      <c r="I59" s="463">
        <v>7300</v>
      </c>
      <c r="J59" s="1233"/>
      <c r="K59" s="1532">
        <f t="shared" si="1"/>
        <v>7300</v>
      </c>
      <c r="L59" s="455">
        <v>4191</v>
      </c>
    </row>
    <row r="60" spans="1:12">
      <c r="A60" s="1025" t="s">
        <v>297</v>
      </c>
      <c r="B60" s="1027">
        <v>49000</v>
      </c>
      <c r="C60" s="1023">
        <v>49000</v>
      </c>
      <c r="D60" s="1516"/>
      <c r="E60" s="1698">
        <f t="shared" si="0"/>
        <v>49000</v>
      </c>
      <c r="F60" s="609">
        <v>50809</v>
      </c>
      <c r="G60" s="649" t="s">
        <v>697</v>
      </c>
      <c r="H60" s="356">
        <v>10136</v>
      </c>
      <c r="I60" s="463">
        <v>13381</v>
      </c>
      <c r="J60" s="1233"/>
      <c r="K60" s="1532">
        <f t="shared" si="1"/>
        <v>13381</v>
      </c>
      <c r="L60" s="455">
        <v>11605</v>
      </c>
    </row>
    <row r="61" spans="1:12">
      <c r="A61" s="1025" t="s">
        <v>617</v>
      </c>
      <c r="B61" s="1027"/>
      <c r="C61" s="1015"/>
      <c r="D61" s="1015"/>
      <c r="E61" s="1623">
        <f t="shared" si="0"/>
        <v>0</v>
      </c>
      <c r="F61" s="455"/>
      <c r="G61" s="649" t="s">
        <v>698</v>
      </c>
      <c r="H61" s="356">
        <v>485</v>
      </c>
      <c r="I61" s="463">
        <v>485</v>
      </c>
      <c r="J61" s="1233"/>
      <c r="K61" s="1532">
        <f t="shared" si="1"/>
        <v>485</v>
      </c>
      <c r="L61" s="455">
        <v>481</v>
      </c>
    </row>
    <row r="62" spans="1:12">
      <c r="A62" s="1025" t="s">
        <v>631</v>
      </c>
      <c r="B62" s="1019">
        <f>SUM(B63:B68)</f>
        <v>267211</v>
      </c>
      <c r="C62" s="1019">
        <f>SUM(C63:C68)</f>
        <v>299930</v>
      </c>
      <c r="D62" s="1516">
        <f>D65+D66</f>
        <v>0</v>
      </c>
      <c r="E62" s="1698">
        <f t="shared" si="0"/>
        <v>299930</v>
      </c>
      <c r="F62" s="609">
        <f>SUM(F63:F66)</f>
        <v>299930</v>
      </c>
      <c r="G62" s="649" t="s">
        <v>700</v>
      </c>
      <c r="H62" s="356">
        <v>1042</v>
      </c>
      <c r="I62" s="463">
        <v>1042</v>
      </c>
      <c r="J62" s="1233">
        <v>62</v>
      </c>
      <c r="K62" s="1532">
        <f t="shared" si="1"/>
        <v>1104</v>
      </c>
      <c r="L62" s="455">
        <v>1017</v>
      </c>
    </row>
    <row r="63" spans="1:12">
      <c r="A63" s="1017"/>
      <c r="B63" s="62"/>
      <c r="C63" s="1015"/>
      <c r="D63" s="1015"/>
      <c r="E63" s="1623">
        <f t="shared" si="0"/>
        <v>0</v>
      </c>
      <c r="F63" s="455"/>
      <c r="G63" s="649" t="s">
        <v>705</v>
      </c>
      <c r="H63" s="356">
        <v>89</v>
      </c>
      <c r="I63" s="463">
        <v>89</v>
      </c>
      <c r="J63" s="1233">
        <v>430</v>
      </c>
      <c r="K63" s="1532">
        <f t="shared" si="1"/>
        <v>519</v>
      </c>
      <c r="L63" s="455">
        <v>89</v>
      </c>
    </row>
    <row r="64" spans="1:12">
      <c r="A64" s="1017"/>
      <c r="B64" s="62"/>
      <c r="C64" s="1015"/>
      <c r="D64" s="1015"/>
      <c r="E64" s="1623">
        <f t="shared" si="0"/>
        <v>0</v>
      </c>
      <c r="F64" s="455"/>
      <c r="G64" s="649" t="s">
        <v>68</v>
      </c>
      <c r="H64" s="356"/>
      <c r="I64" s="463">
        <v>449849</v>
      </c>
      <c r="J64" s="1233"/>
      <c r="K64" s="1532">
        <f t="shared" si="1"/>
        <v>449849</v>
      </c>
      <c r="L64" s="455">
        <v>6731</v>
      </c>
    </row>
    <row r="65" spans="1:12">
      <c r="A65" s="1017" t="s">
        <v>35</v>
      </c>
      <c r="B65" s="62">
        <v>267211</v>
      </c>
      <c r="C65" s="1015">
        <v>297211</v>
      </c>
      <c r="D65" s="1015"/>
      <c r="E65" s="1623">
        <f t="shared" si="0"/>
        <v>297211</v>
      </c>
      <c r="F65" s="526">
        <v>297211</v>
      </c>
      <c r="G65" s="649" t="s">
        <v>69</v>
      </c>
      <c r="H65" s="356"/>
      <c r="I65" s="463">
        <v>54999</v>
      </c>
      <c r="J65" s="1233"/>
      <c r="K65" s="1532">
        <f t="shared" si="1"/>
        <v>54999</v>
      </c>
      <c r="L65" s="455">
        <v>203</v>
      </c>
    </row>
    <row r="66" spans="1:12">
      <c r="A66" s="1017" t="s">
        <v>66</v>
      </c>
      <c r="B66" s="62"/>
      <c r="C66" s="1015">
        <v>2719</v>
      </c>
      <c r="D66" s="1015"/>
      <c r="E66" s="1623">
        <f t="shared" si="0"/>
        <v>2719</v>
      </c>
      <c r="F66" s="455">
        <v>2719</v>
      </c>
      <c r="G66" s="649" t="s">
        <v>70</v>
      </c>
      <c r="H66" s="356"/>
      <c r="I66" s="463">
        <v>250995</v>
      </c>
      <c r="J66" s="1233"/>
      <c r="K66" s="1532">
        <f t="shared" si="1"/>
        <v>250995</v>
      </c>
      <c r="L66" s="455">
        <v>1223</v>
      </c>
    </row>
    <row r="67" spans="1:12">
      <c r="A67" s="1017"/>
      <c r="B67" s="62"/>
      <c r="C67" s="1015"/>
      <c r="D67" s="1015"/>
      <c r="E67" s="1623">
        <f t="shared" si="0"/>
        <v>0</v>
      </c>
      <c r="F67" s="455"/>
      <c r="G67" s="649" t="s">
        <v>71</v>
      </c>
      <c r="H67" s="356"/>
      <c r="I67" s="463">
        <v>23396</v>
      </c>
      <c r="J67" s="1233"/>
      <c r="K67" s="1532">
        <f t="shared" si="1"/>
        <v>23396</v>
      </c>
      <c r="L67" s="455">
        <v>400</v>
      </c>
    </row>
    <row r="68" spans="1:12">
      <c r="A68" s="1017"/>
      <c r="B68" s="62"/>
      <c r="C68" s="1016"/>
      <c r="D68" s="1015"/>
      <c r="E68" s="1623">
        <f t="shared" si="0"/>
        <v>0</v>
      </c>
      <c r="F68" s="455"/>
      <c r="G68" s="649" t="s">
        <v>73</v>
      </c>
      <c r="H68" s="356"/>
      <c r="I68" s="463">
        <v>2476</v>
      </c>
      <c r="J68" s="1233"/>
      <c r="K68" s="1532">
        <f t="shared" si="1"/>
        <v>2476</v>
      </c>
      <c r="L68" s="455"/>
    </row>
    <row r="69" spans="1:12">
      <c r="A69" s="1017"/>
      <c r="B69" s="62"/>
      <c r="C69" s="1016"/>
      <c r="D69" s="1015"/>
      <c r="E69" s="1623">
        <f t="shared" si="0"/>
        <v>0</v>
      </c>
      <c r="F69" s="455"/>
      <c r="G69" s="649" t="s">
        <v>955</v>
      </c>
      <c r="H69" s="356"/>
      <c r="I69" s="463">
        <v>2160</v>
      </c>
      <c r="J69" s="254"/>
      <c r="K69" s="1532">
        <f t="shared" si="1"/>
        <v>2160</v>
      </c>
      <c r="L69" s="455">
        <v>1735</v>
      </c>
    </row>
    <row r="70" spans="1:12">
      <c r="A70" s="1024" t="s">
        <v>112</v>
      </c>
      <c r="B70" s="62"/>
      <c r="C70" s="1016"/>
      <c r="D70" s="1015"/>
      <c r="E70" s="1623">
        <f t="shared" si="0"/>
        <v>0</v>
      </c>
      <c r="F70" s="455"/>
      <c r="G70" s="649" t="s">
        <v>957</v>
      </c>
      <c r="H70" s="356"/>
      <c r="I70" s="463">
        <v>300000</v>
      </c>
      <c r="J70" s="642">
        <v>-300000</v>
      </c>
      <c r="K70" s="1532">
        <f t="shared" si="1"/>
        <v>0</v>
      </c>
      <c r="L70" s="455"/>
    </row>
    <row r="71" spans="1:12">
      <c r="A71" s="1029"/>
      <c r="B71" s="62"/>
      <c r="C71" s="1019">
        <f>SUM(C72:C74)</f>
        <v>0</v>
      </c>
      <c r="D71" s="1951">
        <f>SUM(D72:D74)</f>
        <v>0</v>
      </c>
      <c r="E71" s="1698">
        <f t="shared" si="0"/>
        <v>0</v>
      </c>
      <c r="F71" s="455"/>
      <c r="G71" s="649" t="s">
        <v>958</v>
      </c>
      <c r="H71" s="356"/>
      <c r="I71" s="463">
        <v>495641</v>
      </c>
      <c r="J71" s="642"/>
      <c r="K71" s="1532">
        <f t="shared" si="1"/>
        <v>495641</v>
      </c>
      <c r="L71" s="455">
        <v>2540</v>
      </c>
    </row>
    <row r="72" spans="1:12" ht="26.4">
      <c r="A72" s="1029"/>
      <c r="B72" s="1027"/>
      <c r="C72" s="1016"/>
      <c r="D72" s="1015"/>
      <c r="E72" s="1623">
        <f t="shared" si="0"/>
        <v>0</v>
      </c>
      <c r="F72" s="455"/>
      <c r="G72" s="649" t="s">
        <v>974</v>
      </c>
      <c r="H72" s="356"/>
      <c r="I72" s="463">
        <v>10111</v>
      </c>
      <c r="J72" s="648"/>
      <c r="K72" s="1532">
        <f t="shared" si="1"/>
        <v>10111</v>
      </c>
      <c r="L72" s="455">
        <v>10517</v>
      </c>
    </row>
    <row r="73" spans="1:12" ht="26.4">
      <c r="A73" s="1241"/>
      <c r="B73" s="186"/>
      <c r="C73" s="1016"/>
      <c r="D73" s="1015"/>
      <c r="E73" s="1623">
        <f t="shared" si="0"/>
        <v>0</v>
      </c>
      <c r="F73" s="455"/>
      <c r="G73" s="649" t="s">
        <v>1004</v>
      </c>
      <c r="H73" s="356"/>
      <c r="I73" s="463">
        <v>199921</v>
      </c>
      <c r="J73" s="648"/>
      <c r="K73" s="1532">
        <f t="shared" si="1"/>
        <v>199921</v>
      </c>
      <c r="L73" s="455"/>
    </row>
    <row r="74" spans="1:12" ht="27" thickBot="1">
      <c r="A74" s="1031" t="s">
        <v>595</v>
      </c>
      <c r="B74" s="89"/>
      <c r="C74" s="1016"/>
      <c r="D74" s="1952"/>
      <c r="E74" s="1942">
        <f t="shared" si="0"/>
        <v>0</v>
      </c>
      <c r="F74" s="457"/>
      <c r="G74" s="649" t="s">
        <v>979</v>
      </c>
      <c r="H74" s="356"/>
      <c r="I74" s="463">
        <v>3000</v>
      </c>
      <c r="J74" s="648"/>
      <c r="K74" s="1532">
        <f t="shared" si="1"/>
        <v>3000</v>
      </c>
      <c r="L74" s="455">
        <v>2950</v>
      </c>
    </row>
    <row r="75" spans="1:12" ht="13.8" thickBot="1">
      <c r="A75" s="1033" t="s">
        <v>622</v>
      </c>
      <c r="B75" s="353">
        <f>B8+B24+B30+B54+B58+B60+B62+B71+B72+B74</f>
        <v>687870</v>
      </c>
      <c r="C75" s="353">
        <f>C8+C24+C30+C54+C58+C60+C62+C71+C72+C74</f>
        <v>2580988</v>
      </c>
      <c r="D75" s="353">
        <f>D8+D24+D30+D54+D58+D60+D62+D71+D72+D74</f>
        <v>54030</v>
      </c>
      <c r="E75" s="1972">
        <f t="shared" si="0"/>
        <v>2635018</v>
      </c>
      <c r="F75" s="531">
        <f>F8+F24+F30+F54+F58+F60+F62+F71+F72+F74</f>
        <v>2399765</v>
      </c>
      <c r="G75" s="1808" t="s">
        <v>372</v>
      </c>
      <c r="H75" s="356"/>
      <c r="I75" s="463">
        <v>0</v>
      </c>
      <c r="J75" s="648"/>
      <c r="K75" s="1532">
        <f t="shared" si="1"/>
        <v>0</v>
      </c>
      <c r="L75" s="455"/>
    </row>
    <row r="76" spans="1:12" ht="14.4" thickBot="1">
      <c r="A76" s="1035" t="s">
        <v>637</v>
      </c>
      <c r="B76" s="1036" t="str">
        <f>IF(((H123-B75)&gt;0),H123-B75,"----")</f>
        <v>----</v>
      </c>
      <c r="C76" s="1016"/>
      <c r="D76" s="1016"/>
      <c r="E76" s="1942">
        <f t="shared" si="0"/>
        <v>0</v>
      </c>
      <c r="F76" s="470"/>
      <c r="G76" s="649" t="s">
        <v>969</v>
      </c>
      <c r="H76" s="356"/>
      <c r="I76" s="463">
        <v>850</v>
      </c>
      <c r="J76" s="642"/>
      <c r="K76" s="1532">
        <f t="shared" si="1"/>
        <v>850</v>
      </c>
      <c r="L76" s="455"/>
    </row>
    <row r="77" spans="1:12" ht="14.4" thickBot="1">
      <c r="A77" s="1038" t="s">
        <v>625</v>
      </c>
      <c r="B77" s="446">
        <f>SUM(B75:B76)</f>
        <v>687870</v>
      </c>
      <c r="C77" s="459">
        <f>SUM(C75:C76)</f>
        <v>2580988</v>
      </c>
      <c r="D77" s="446">
        <f>SUM(D75:D76)</f>
        <v>54030</v>
      </c>
      <c r="E77" s="1972">
        <f t="shared" si="0"/>
        <v>2635018</v>
      </c>
      <c r="F77" s="459">
        <f>SUM(F75:F76)</f>
        <v>2399765</v>
      </c>
      <c r="G77" s="649" t="s">
        <v>75</v>
      </c>
      <c r="H77" s="356"/>
      <c r="I77" s="463">
        <v>60</v>
      </c>
      <c r="J77" s="1233"/>
      <c r="K77" s="1532">
        <f t="shared" si="1"/>
        <v>60</v>
      </c>
      <c r="L77" s="455">
        <v>60</v>
      </c>
    </row>
    <row r="78" spans="1:12">
      <c r="C78" s="1940"/>
      <c r="D78" s="1940"/>
      <c r="E78" s="1969"/>
      <c r="G78" s="1021" t="s">
        <v>225</v>
      </c>
      <c r="H78" s="356"/>
      <c r="I78" s="463">
        <v>200</v>
      </c>
      <c r="J78" s="1233">
        <v>315</v>
      </c>
      <c r="K78" s="1532">
        <f t="shared" si="1"/>
        <v>515</v>
      </c>
      <c r="L78" s="455">
        <v>535</v>
      </c>
    </row>
    <row r="79" spans="1:12">
      <c r="C79" s="1941"/>
      <c r="D79" s="1941"/>
      <c r="E79" s="1941"/>
      <c r="G79" s="1021" t="s">
        <v>78</v>
      </c>
      <c r="H79" s="356"/>
      <c r="I79" s="463">
        <v>575</v>
      </c>
      <c r="J79" s="1233"/>
      <c r="K79" s="1532">
        <f t="shared" si="1"/>
        <v>575</v>
      </c>
      <c r="L79" s="455">
        <v>572</v>
      </c>
    </row>
    <row r="80" spans="1:12">
      <c r="C80" s="1942"/>
      <c r="D80" s="1942"/>
      <c r="E80" s="1942"/>
      <c r="G80" s="1017" t="s">
        <v>279</v>
      </c>
      <c r="H80" s="356">
        <v>86134</v>
      </c>
      <c r="I80" s="463">
        <v>86134</v>
      </c>
      <c r="J80" s="1233"/>
      <c r="K80" s="527">
        <f t="shared" si="1"/>
        <v>86134</v>
      </c>
      <c r="L80" s="455">
        <v>73248</v>
      </c>
    </row>
    <row r="81" spans="3:12">
      <c r="C81" s="1942"/>
      <c r="D81" s="1942"/>
      <c r="E81" s="1942"/>
      <c r="G81" s="1017" t="s">
        <v>401</v>
      </c>
      <c r="H81" s="356"/>
      <c r="I81" s="463">
        <v>10050</v>
      </c>
      <c r="J81" s="1233"/>
      <c r="K81" s="527">
        <f t="shared" si="1"/>
        <v>10050</v>
      </c>
      <c r="L81" s="455"/>
    </row>
    <row r="82" spans="3:12">
      <c r="C82" s="1942"/>
      <c r="D82" s="1942"/>
      <c r="E82" s="1942"/>
      <c r="G82" s="1028" t="s">
        <v>97</v>
      </c>
      <c r="H82" s="1019">
        <f>SUM(H83:H97)</f>
        <v>52737</v>
      </c>
      <c r="I82" s="1019">
        <f>SUM(I83:I97)</f>
        <v>92539</v>
      </c>
      <c r="J82" s="1019">
        <f>SUM(J83:J97)</f>
        <v>334892</v>
      </c>
      <c r="K82" s="1966">
        <f t="shared" si="1"/>
        <v>427431</v>
      </c>
      <c r="L82" s="609">
        <f>SUM(L83:L97)</f>
        <v>94125</v>
      </c>
    </row>
    <row r="83" spans="3:12">
      <c r="C83" s="1940"/>
      <c r="D83" s="1942"/>
      <c r="E83" s="1942"/>
      <c r="G83" s="1021" t="s">
        <v>675</v>
      </c>
      <c r="H83" s="62">
        <v>27837</v>
      </c>
      <c r="I83" s="62">
        <v>43091</v>
      </c>
      <c r="J83" s="1233">
        <v>22105</v>
      </c>
      <c r="K83" s="527">
        <f t="shared" si="1"/>
        <v>65196</v>
      </c>
      <c r="L83" s="455">
        <v>65192</v>
      </c>
    </row>
    <row r="84" spans="3:12">
      <c r="C84" s="1940"/>
      <c r="D84" s="1942"/>
      <c r="E84" s="1942"/>
      <c r="G84" s="1021" t="s">
        <v>256</v>
      </c>
      <c r="H84" s="62"/>
      <c r="I84" s="62"/>
      <c r="J84" s="1233">
        <v>8458</v>
      </c>
      <c r="K84" s="527">
        <f t="shared" si="1"/>
        <v>8458</v>
      </c>
      <c r="L84" s="455">
        <v>2773</v>
      </c>
    </row>
    <row r="85" spans="3:12">
      <c r="C85" s="1940"/>
      <c r="D85" s="1942"/>
      <c r="E85" s="1942"/>
      <c r="G85" s="1658" t="s">
        <v>413</v>
      </c>
      <c r="H85" s="62"/>
      <c r="I85" s="62"/>
      <c r="J85" s="1233"/>
      <c r="K85" s="527"/>
      <c r="L85" s="455">
        <v>350</v>
      </c>
    </row>
    <row r="86" spans="3:12">
      <c r="C86" s="1940"/>
      <c r="D86" s="1942"/>
      <c r="E86" s="1942"/>
      <c r="G86" s="1017" t="s">
        <v>372</v>
      </c>
      <c r="H86" s="62"/>
      <c r="I86" s="62"/>
      <c r="J86" s="1233">
        <v>1004</v>
      </c>
      <c r="K86" s="527">
        <f t="shared" si="1"/>
        <v>1004</v>
      </c>
      <c r="L86" s="455"/>
    </row>
    <row r="87" spans="3:12">
      <c r="C87" s="1942"/>
      <c r="D87" s="1942"/>
      <c r="E87" s="1942"/>
      <c r="G87" s="1021" t="s">
        <v>697</v>
      </c>
      <c r="H87" s="62"/>
      <c r="I87" s="62">
        <v>445</v>
      </c>
      <c r="J87" s="1233"/>
      <c r="K87" s="527">
        <f t="shared" si="1"/>
        <v>445</v>
      </c>
      <c r="L87" s="455">
        <v>445</v>
      </c>
    </row>
    <row r="88" spans="3:12">
      <c r="C88" s="1943"/>
      <c r="D88" s="1941"/>
      <c r="E88" s="1943"/>
      <c r="G88" s="1021" t="s">
        <v>683</v>
      </c>
      <c r="H88" s="62"/>
      <c r="I88" s="62">
        <v>1036</v>
      </c>
      <c r="J88" s="1233"/>
      <c r="K88" s="527">
        <f t="shared" si="1"/>
        <v>1036</v>
      </c>
      <c r="L88" s="455"/>
    </row>
    <row r="89" spans="3:12">
      <c r="C89" s="1940"/>
      <c r="D89" s="1942"/>
      <c r="E89" s="1942"/>
      <c r="G89" s="1021" t="s">
        <v>957</v>
      </c>
      <c r="H89" s="62"/>
      <c r="I89" s="62"/>
      <c r="J89" s="1233">
        <v>300000</v>
      </c>
      <c r="K89" s="527">
        <f t="shared" si="1"/>
        <v>300000</v>
      </c>
      <c r="L89" s="455">
        <v>3175</v>
      </c>
    </row>
    <row r="90" spans="3:12">
      <c r="C90" s="1942"/>
      <c r="D90" s="1942"/>
      <c r="E90" s="1942"/>
      <c r="G90" s="1017" t="s">
        <v>989</v>
      </c>
      <c r="H90" s="62"/>
      <c r="I90" s="62">
        <v>2037</v>
      </c>
      <c r="J90" s="1233"/>
      <c r="K90" s="527">
        <f t="shared" si="1"/>
        <v>2037</v>
      </c>
      <c r="L90" s="455">
        <v>2037</v>
      </c>
    </row>
    <row r="91" spans="3:12">
      <c r="C91" s="1942"/>
      <c r="D91" s="1942"/>
      <c r="E91" s="1942"/>
      <c r="G91" s="1017" t="s">
        <v>342</v>
      </c>
      <c r="H91" s="62"/>
      <c r="I91" s="62"/>
      <c r="J91" s="1233">
        <v>3325</v>
      </c>
      <c r="K91" s="527">
        <f t="shared" si="1"/>
        <v>3325</v>
      </c>
      <c r="L91" s="455">
        <v>3325</v>
      </c>
    </row>
    <row r="92" spans="3:12">
      <c r="C92" s="1943"/>
      <c r="D92" s="1942"/>
      <c r="E92" s="1943"/>
      <c r="G92" s="1021" t="s">
        <v>971</v>
      </c>
      <c r="H92" s="62"/>
      <c r="I92" s="62">
        <v>13000</v>
      </c>
      <c r="J92" s="1233"/>
      <c r="K92" s="527">
        <f t="shared" si="1"/>
        <v>13000</v>
      </c>
      <c r="L92" s="455"/>
    </row>
    <row r="93" spans="3:12">
      <c r="C93" s="1942"/>
      <c r="D93" s="1942"/>
      <c r="E93" s="1942"/>
      <c r="G93" s="1021" t="s">
        <v>32</v>
      </c>
      <c r="H93" s="62">
        <v>12000</v>
      </c>
      <c r="I93" s="62">
        <v>15240</v>
      </c>
      <c r="J93" s="1233"/>
      <c r="K93" s="527">
        <f t="shared" si="1"/>
        <v>15240</v>
      </c>
      <c r="L93" s="455">
        <v>6789</v>
      </c>
    </row>
    <row r="94" spans="3:12">
      <c r="C94" s="1942"/>
      <c r="D94" s="1942"/>
      <c r="E94" s="1942"/>
      <c r="G94" s="1658" t="s">
        <v>457</v>
      </c>
      <c r="H94" s="62">
        <v>7900</v>
      </c>
      <c r="I94" s="62">
        <v>7900</v>
      </c>
      <c r="J94" s="1233"/>
      <c r="K94" s="527">
        <f t="shared" si="1"/>
        <v>7900</v>
      </c>
      <c r="L94" s="455">
        <v>2629</v>
      </c>
    </row>
    <row r="95" spans="3:12">
      <c r="C95" s="1942"/>
      <c r="D95" s="1942"/>
      <c r="E95" s="1942"/>
      <c r="G95" s="1021" t="s">
        <v>709</v>
      </c>
      <c r="H95" s="62">
        <v>5000</v>
      </c>
      <c r="I95" s="62">
        <v>4425</v>
      </c>
      <c r="J95" s="1233"/>
      <c r="K95" s="527">
        <f t="shared" si="1"/>
        <v>4425</v>
      </c>
      <c r="L95" s="455">
        <v>2045</v>
      </c>
    </row>
    <row r="96" spans="3:12">
      <c r="C96" s="1942"/>
      <c r="D96" s="1942"/>
      <c r="E96" s="1942"/>
      <c r="G96" s="1021" t="s">
        <v>964</v>
      </c>
      <c r="H96" s="62"/>
      <c r="I96" s="463">
        <v>5365</v>
      </c>
      <c r="J96" s="1233"/>
      <c r="K96" s="527">
        <f t="shared" si="1"/>
        <v>5365</v>
      </c>
      <c r="L96" s="455">
        <v>5365</v>
      </c>
    </row>
    <row r="97" spans="3:12">
      <c r="C97" s="1942"/>
      <c r="D97" s="1942"/>
      <c r="E97" s="1942"/>
      <c r="G97" s="1017"/>
      <c r="H97" s="62"/>
      <c r="I97" s="463"/>
      <c r="J97" s="1233"/>
      <c r="K97" s="527">
        <f t="shared" si="1"/>
        <v>0</v>
      </c>
      <c r="L97" s="455"/>
    </row>
    <row r="98" spans="3:12" ht="26.4">
      <c r="C98" s="1942"/>
      <c r="D98" s="1942"/>
      <c r="E98" s="1942"/>
      <c r="G98" s="1028" t="s">
        <v>902</v>
      </c>
      <c r="H98" s="1019">
        <f>SUM(H99:H105)</f>
        <v>21265</v>
      </c>
      <c r="I98" s="1019">
        <f>SUM(I99:I105)</f>
        <v>12765</v>
      </c>
      <c r="J98" s="1019">
        <f>SUM(J99:J105)</f>
        <v>0</v>
      </c>
      <c r="K98" s="1966">
        <f t="shared" si="1"/>
        <v>12765</v>
      </c>
      <c r="L98" s="609">
        <f>SUM(L99:L105)</f>
        <v>4146</v>
      </c>
    </row>
    <row r="99" spans="3:12">
      <c r="C99" s="1944"/>
      <c r="D99" s="1944"/>
      <c r="E99" s="1944"/>
      <c r="G99" s="1021" t="s">
        <v>87</v>
      </c>
      <c r="H99" s="62">
        <v>5000</v>
      </c>
      <c r="I99" s="463">
        <v>5000</v>
      </c>
      <c r="J99" s="1233"/>
      <c r="K99" s="527">
        <f t="shared" si="1"/>
        <v>5000</v>
      </c>
      <c r="L99" s="455">
        <v>3617</v>
      </c>
    </row>
    <row r="100" spans="3:12">
      <c r="C100" s="1670"/>
      <c r="D100" s="1670"/>
      <c r="E100" s="1670"/>
      <c r="G100" s="1021" t="s">
        <v>251</v>
      </c>
      <c r="H100" s="62">
        <v>1300</v>
      </c>
      <c r="I100" s="463">
        <v>1300</v>
      </c>
      <c r="J100" s="1233"/>
      <c r="K100" s="527">
        <f t="shared" si="1"/>
        <v>1300</v>
      </c>
      <c r="L100" s="455"/>
    </row>
    <row r="101" spans="3:12">
      <c r="C101" s="741"/>
      <c r="D101" s="741"/>
      <c r="E101" s="741"/>
      <c r="G101" s="1021" t="s">
        <v>972</v>
      </c>
      <c r="H101" s="62"/>
      <c r="I101" s="463">
        <v>1500</v>
      </c>
      <c r="J101" s="1233"/>
      <c r="K101" s="527">
        <f t="shared" si="1"/>
        <v>1500</v>
      </c>
      <c r="L101" s="455"/>
    </row>
    <row r="102" spans="3:12">
      <c r="C102" s="493"/>
      <c r="D102" s="493"/>
      <c r="G102" s="790" t="s">
        <v>717</v>
      </c>
      <c r="H102" s="62">
        <v>3435</v>
      </c>
      <c r="I102" s="463">
        <v>3435</v>
      </c>
      <c r="J102" s="1233"/>
      <c r="K102" s="527">
        <f t="shared" si="1"/>
        <v>3435</v>
      </c>
      <c r="L102" s="455"/>
    </row>
    <row r="103" spans="3:12">
      <c r="G103" s="1021" t="s">
        <v>552</v>
      </c>
      <c r="H103" s="62">
        <v>1000</v>
      </c>
      <c r="I103" s="463">
        <v>1000</v>
      </c>
      <c r="J103" s="1233"/>
      <c r="K103" s="527">
        <f t="shared" si="1"/>
        <v>1000</v>
      </c>
      <c r="L103" s="455"/>
    </row>
    <row r="104" spans="3:12">
      <c r="G104" s="1021" t="s">
        <v>34</v>
      </c>
      <c r="H104" s="62">
        <v>530</v>
      </c>
      <c r="I104" s="1680">
        <v>530</v>
      </c>
      <c r="J104" s="1690"/>
      <c r="K104" s="527">
        <f t="shared" si="1"/>
        <v>530</v>
      </c>
      <c r="L104" s="455">
        <v>529</v>
      </c>
    </row>
    <row r="105" spans="3:12">
      <c r="G105" s="1017" t="s">
        <v>401</v>
      </c>
      <c r="H105" s="356">
        <v>10000</v>
      </c>
      <c r="I105" s="1680">
        <v>0</v>
      </c>
      <c r="J105" s="1690"/>
      <c r="K105" s="527">
        <f t="shared" si="1"/>
        <v>0</v>
      </c>
      <c r="L105" s="455"/>
    </row>
    <row r="106" spans="3:12" ht="26.4">
      <c r="G106" s="1028" t="s">
        <v>903</v>
      </c>
      <c r="H106" s="1019">
        <f>SUM(H107)</f>
        <v>0</v>
      </c>
      <c r="I106" s="1680"/>
      <c r="J106" s="1690"/>
      <c r="K106" s="527">
        <f t="shared" si="1"/>
        <v>0</v>
      </c>
      <c r="L106" s="455"/>
    </row>
    <row r="107" spans="3:12">
      <c r="G107" s="1028"/>
      <c r="H107" s="1019"/>
      <c r="I107" s="1680"/>
      <c r="J107" s="1690"/>
      <c r="K107" s="527">
        <f t="shared" si="1"/>
        <v>0</v>
      </c>
      <c r="L107" s="455"/>
    </row>
    <row r="108" spans="3:12">
      <c r="G108" s="1028" t="s">
        <v>217</v>
      </c>
      <c r="H108" s="1019">
        <f>H109</f>
        <v>14000</v>
      </c>
      <c r="I108" s="1019">
        <f>I109+I110</f>
        <v>16500</v>
      </c>
      <c r="J108" s="1019">
        <f>J109+J110</f>
        <v>0</v>
      </c>
      <c r="K108" s="1966">
        <f t="shared" si="1"/>
        <v>16500</v>
      </c>
      <c r="L108" s="609">
        <f>SUM(L109:L110)</f>
        <v>6600</v>
      </c>
    </row>
    <row r="109" spans="3:12">
      <c r="G109" s="1021" t="s">
        <v>45</v>
      </c>
      <c r="H109" s="62">
        <v>14000</v>
      </c>
      <c r="I109" s="463">
        <v>14000</v>
      </c>
      <c r="J109" s="1233"/>
      <c r="K109" s="1532">
        <f t="shared" si="1"/>
        <v>14000</v>
      </c>
      <c r="L109" s="455">
        <v>5100</v>
      </c>
    </row>
    <row r="110" spans="3:12">
      <c r="G110" s="1021" t="s">
        <v>973</v>
      </c>
      <c r="H110" s="62"/>
      <c r="I110" s="463">
        <v>2500</v>
      </c>
      <c r="J110" s="1233"/>
      <c r="K110" s="1532">
        <f t="shared" si="1"/>
        <v>2500</v>
      </c>
      <c r="L110" s="455">
        <v>1500</v>
      </c>
    </row>
    <row r="111" spans="3:12">
      <c r="G111" s="1030" t="s">
        <v>635</v>
      </c>
      <c r="H111" s="1019">
        <f>SUM(H112:H113)</f>
        <v>0</v>
      </c>
      <c r="I111" s="1019"/>
      <c r="J111" s="1019"/>
      <c r="K111" s="1966">
        <f t="shared" si="1"/>
        <v>0</v>
      </c>
      <c r="L111" s="455"/>
    </row>
    <row r="112" spans="3:12">
      <c r="G112" s="790" t="s">
        <v>315</v>
      </c>
      <c r="H112" s="62"/>
      <c r="I112" s="463"/>
      <c r="J112" s="1233"/>
      <c r="K112" s="1532">
        <f t="shared" si="1"/>
        <v>0</v>
      </c>
      <c r="L112" s="455"/>
    </row>
    <row r="113" spans="7:12">
      <c r="G113" s="1017" t="s">
        <v>111</v>
      </c>
      <c r="H113" s="62"/>
      <c r="I113" s="463"/>
      <c r="J113" s="1233"/>
      <c r="K113" s="1532">
        <f t="shared" si="1"/>
        <v>0</v>
      </c>
      <c r="L113" s="455"/>
    </row>
    <row r="114" spans="7:12">
      <c r="G114" s="1030" t="s">
        <v>466</v>
      </c>
      <c r="H114" s="1019">
        <f>SUM(H116:H116)</f>
        <v>0</v>
      </c>
      <c r="I114" s="463"/>
      <c r="J114" s="1233"/>
      <c r="K114" s="1532">
        <f t="shared" ref="K114:K125" si="3">SUM(I114:J114)</f>
        <v>0</v>
      </c>
      <c r="L114" s="455"/>
    </row>
    <row r="115" spans="7:12">
      <c r="G115" s="1021"/>
      <c r="H115" s="1019"/>
      <c r="I115" s="463"/>
      <c r="J115" s="1233"/>
      <c r="K115" s="1532">
        <f t="shared" si="3"/>
        <v>0</v>
      </c>
      <c r="L115" s="455"/>
    </row>
    <row r="116" spans="7:12">
      <c r="G116" s="1021"/>
      <c r="H116" s="62"/>
      <c r="I116" s="463"/>
      <c r="J116" s="1233"/>
      <c r="K116" s="1532">
        <f t="shared" si="3"/>
        <v>0</v>
      </c>
      <c r="L116" s="455"/>
    </row>
    <row r="117" spans="7:12">
      <c r="G117" s="1030" t="s">
        <v>636</v>
      </c>
      <c r="H117" s="62"/>
      <c r="I117" s="463"/>
      <c r="J117" s="1233"/>
      <c r="K117" s="1532">
        <f t="shared" si="3"/>
        <v>0</v>
      </c>
      <c r="L117" s="455"/>
    </row>
    <row r="118" spans="7:12">
      <c r="G118" s="1030" t="s">
        <v>303</v>
      </c>
      <c r="H118" s="1019">
        <f>SUM(H119:H120)</f>
        <v>0</v>
      </c>
      <c r="I118" s="1949">
        <f>I119+I120</f>
        <v>21133</v>
      </c>
      <c r="J118" s="1949">
        <f>J119+J120</f>
        <v>0</v>
      </c>
      <c r="K118" s="1966">
        <f t="shared" si="3"/>
        <v>21133</v>
      </c>
      <c r="L118" s="609">
        <f>L119+L120</f>
        <v>20783</v>
      </c>
    </row>
    <row r="119" spans="7:12">
      <c r="G119" s="1014" t="s">
        <v>963</v>
      </c>
      <c r="H119" s="186"/>
      <c r="I119" s="463">
        <v>19777</v>
      </c>
      <c r="J119" s="458"/>
      <c r="K119" s="1532">
        <f t="shared" si="3"/>
        <v>19777</v>
      </c>
      <c r="L119" s="455">
        <v>19777</v>
      </c>
    </row>
    <row r="120" spans="7:12">
      <c r="G120" s="1021" t="s">
        <v>968</v>
      </c>
      <c r="H120" s="186"/>
      <c r="I120" s="463">
        <v>1356</v>
      </c>
      <c r="J120" s="458"/>
      <c r="K120" s="1532">
        <f t="shared" si="3"/>
        <v>1356</v>
      </c>
      <c r="L120" s="455">
        <v>1006</v>
      </c>
    </row>
    <row r="121" spans="7:12">
      <c r="G121" s="1922" t="s">
        <v>808</v>
      </c>
      <c r="H121" s="186"/>
      <c r="I121" s="463"/>
      <c r="J121" s="458"/>
      <c r="K121" s="1532">
        <f t="shared" si="3"/>
        <v>0</v>
      </c>
      <c r="L121" s="455"/>
    </row>
    <row r="122" spans="7:12" ht="13.8" thickBot="1">
      <c r="G122" s="1032" t="s">
        <v>681</v>
      </c>
      <c r="H122" s="89"/>
      <c r="I122" s="511"/>
      <c r="J122" s="511"/>
      <c r="K122" s="1967">
        <f t="shared" si="3"/>
        <v>0</v>
      </c>
      <c r="L122" s="457"/>
    </row>
    <row r="123" spans="7:12" ht="13.8" thickBot="1">
      <c r="G123" s="1034" t="s">
        <v>622</v>
      </c>
      <c r="H123" s="353">
        <f>H8+H82+H98+H106+H108+H111+H114+H118+H121+H122</f>
        <v>687870</v>
      </c>
      <c r="I123" s="353">
        <f>I8+I82+I98+I106+I108+I111+I114+I118+I121+I122</f>
        <v>2580988</v>
      </c>
      <c r="J123" s="353">
        <f>J8+J82+J98+J106+J108+J111+J114+J118+J121+J122</f>
        <v>54030</v>
      </c>
      <c r="K123" s="447">
        <f t="shared" si="3"/>
        <v>2635018</v>
      </c>
      <c r="L123" s="531">
        <f>L8+L82+L98+L106+L108+L111+L114+L118+L121+L122</f>
        <v>535756</v>
      </c>
    </row>
    <row r="124" spans="7:12" ht="14.4" thickBot="1">
      <c r="G124" s="1037"/>
      <c r="H124" s="1036" t="str">
        <f>IF(((B75-H123)&gt;0),B75-H123,"----")</f>
        <v>----</v>
      </c>
      <c r="I124" s="1019"/>
      <c r="J124" s="1019"/>
      <c r="K124" s="741"/>
      <c r="L124" s="470"/>
    </row>
    <row r="125" spans="7:12" ht="13.8" thickBot="1">
      <c r="G125" s="1039"/>
      <c r="H125" s="446">
        <f>SUM(H123:H124)</f>
        <v>687870</v>
      </c>
      <c r="I125" s="446">
        <f>SUM(I123:I124)</f>
        <v>2580988</v>
      </c>
      <c r="J125" s="446">
        <f>SUM(J123:J124)</f>
        <v>54030</v>
      </c>
      <c r="K125" s="447">
        <f t="shared" si="3"/>
        <v>2635018</v>
      </c>
      <c r="L125" s="1977">
        <f>SUM(L123:L124)</f>
        <v>535756</v>
      </c>
    </row>
    <row r="128" spans="7:12">
      <c r="J128" s="521">
        <f>J125-D77</f>
        <v>0</v>
      </c>
    </row>
  </sheetData>
  <phoneticPr fontId="0" type="noConversion"/>
  <printOptions horizontalCentered="1"/>
  <pageMargins left="0.39370078740157483" right="0.39370078740157483" top="0.86614173228346458" bottom="0.47244094488188981" header="0.59055118110236227" footer="0"/>
  <pageSetup paperSize="9" scale="80" firstPageNumber="38" orientation="landscape" useFirstPageNumber="1" verticalDpi="300" r:id="rId1"/>
  <headerFooter alignWithMargins="0">
    <oddHeader xml:space="preserve">&amp;C
&amp;R&amp;P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60"/>
  <sheetViews>
    <sheetView workbookViewId="0">
      <selection activeCell="A33" sqref="A33"/>
    </sheetView>
  </sheetViews>
  <sheetFormatPr defaultRowHeight="13.2"/>
  <cols>
    <col min="1" max="1" width="70.88671875" customWidth="1"/>
    <col min="2" max="2" width="20" customWidth="1"/>
    <col min="3" max="3" width="18.109375" customWidth="1"/>
    <col min="5" max="5" width="20.109375" bestFit="1" customWidth="1"/>
    <col min="6" max="7" width="14.6640625" bestFit="1" customWidth="1"/>
    <col min="8" max="8" width="11" bestFit="1" customWidth="1"/>
  </cols>
  <sheetData>
    <row r="1" spans="1:4">
      <c r="B1" s="1748" t="s">
        <v>640</v>
      </c>
    </row>
    <row r="2" spans="1:4" ht="13.8">
      <c r="A2" s="2007" t="s">
        <v>875</v>
      </c>
      <c r="B2" s="2007"/>
      <c r="C2" s="2007"/>
      <c r="D2" s="2007"/>
    </row>
    <row r="3" spans="1:4" ht="13.8">
      <c r="A3" s="1425"/>
      <c r="B3" s="1425"/>
      <c r="C3" s="1425"/>
      <c r="D3" s="1425"/>
    </row>
    <row r="4" spans="1:4" ht="13.8">
      <c r="A4" s="1425"/>
      <c r="B4" s="1425"/>
      <c r="C4" s="1425"/>
      <c r="D4" s="1425"/>
    </row>
    <row r="5" spans="1:4" ht="14.4" thickBot="1">
      <c r="A5" s="1426"/>
      <c r="B5" s="1429" t="s">
        <v>638</v>
      </c>
      <c r="C5" s="1425"/>
      <c r="D5" s="1425"/>
    </row>
    <row r="6" spans="1:4">
      <c r="A6" s="1430" t="s">
        <v>306</v>
      </c>
      <c r="B6" s="1431">
        <v>195474400</v>
      </c>
    </row>
    <row r="7" spans="1:4">
      <c r="A7" s="1651" t="s">
        <v>311</v>
      </c>
      <c r="B7" s="1652">
        <v>-53149513</v>
      </c>
    </row>
    <row r="8" spans="1:4">
      <c r="A8" s="1432" t="s">
        <v>307</v>
      </c>
      <c r="B8" s="1433">
        <v>15578780</v>
      </c>
    </row>
    <row r="9" spans="1:4">
      <c r="A9" s="1651" t="s">
        <v>311</v>
      </c>
      <c r="B9" s="1653">
        <v>-15578780</v>
      </c>
    </row>
    <row r="10" spans="1:4">
      <c r="A10" s="1432" t="s">
        <v>308</v>
      </c>
      <c r="B10" s="1433">
        <v>43160000</v>
      </c>
    </row>
    <row r="11" spans="1:4">
      <c r="A11" s="1651" t="s">
        <v>311</v>
      </c>
      <c r="B11" s="1653">
        <v>-43160000</v>
      </c>
    </row>
    <row r="12" spans="1:4">
      <c r="A12" s="1432" t="s">
        <v>309</v>
      </c>
      <c r="B12" s="1433">
        <v>18705950</v>
      </c>
      <c r="C12" s="1427"/>
    </row>
    <row r="13" spans="1:4">
      <c r="A13" s="1651" t="s">
        <v>311</v>
      </c>
      <c r="B13" s="1653">
        <v>-18705950</v>
      </c>
      <c r="C13" s="1427"/>
    </row>
    <row r="14" spans="1:4">
      <c r="A14" s="1432" t="s">
        <v>310</v>
      </c>
      <c r="B14" s="1433">
        <v>41847300</v>
      </c>
    </row>
    <row r="15" spans="1:4">
      <c r="A15" s="1651" t="s">
        <v>311</v>
      </c>
      <c r="B15" s="1653">
        <v>-41847300</v>
      </c>
    </row>
    <row r="16" spans="1:4">
      <c r="A16" s="1741" t="s">
        <v>304</v>
      </c>
      <c r="B16" s="1742">
        <v>142800</v>
      </c>
    </row>
    <row r="17" spans="1:4">
      <c r="A17" s="1651" t="s">
        <v>311</v>
      </c>
      <c r="B17" s="1653">
        <v>-142800</v>
      </c>
    </row>
    <row r="18" spans="1:4">
      <c r="A18" s="1432" t="s">
        <v>769</v>
      </c>
      <c r="B18" s="1433">
        <v>208986943.33333331</v>
      </c>
      <c r="C18" s="1427"/>
    </row>
    <row r="19" spans="1:4">
      <c r="A19" s="1432" t="s">
        <v>770</v>
      </c>
      <c r="B19" s="1433">
        <v>45900000</v>
      </c>
      <c r="C19" s="1427"/>
    </row>
    <row r="20" spans="1:4">
      <c r="A20" s="1434" t="s">
        <v>771</v>
      </c>
      <c r="B20" s="1433">
        <v>39488333.333333328</v>
      </c>
      <c r="C20" s="1427"/>
    </row>
    <row r="21" spans="1:4">
      <c r="A21" s="1434" t="s">
        <v>187</v>
      </c>
      <c r="B21" s="1433">
        <v>68935680</v>
      </c>
      <c r="C21" s="1427"/>
      <c r="D21" s="1427"/>
    </row>
    <row r="22" spans="1:4">
      <c r="A22" s="1434" t="s">
        <v>188</v>
      </c>
      <c r="B22" s="1433">
        <v>83010954</v>
      </c>
      <c r="C22" s="1427"/>
    </row>
    <row r="23" spans="1:4">
      <c r="A23" s="1434" t="s">
        <v>193</v>
      </c>
      <c r="B23" s="1433">
        <v>28916200</v>
      </c>
      <c r="C23" s="1427"/>
    </row>
    <row r="24" spans="1:4">
      <c r="A24" s="1434" t="s">
        <v>772</v>
      </c>
      <c r="B24" s="1433">
        <v>27600000</v>
      </c>
    </row>
    <row r="25" spans="1:4">
      <c r="A25" s="1434" t="s">
        <v>773</v>
      </c>
      <c r="B25" s="1433">
        <v>8304000</v>
      </c>
      <c r="C25" s="1427"/>
    </row>
    <row r="26" spans="1:4">
      <c r="A26" s="1434" t="s">
        <v>305</v>
      </c>
      <c r="B26" s="1433">
        <v>48900000</v>
      </c>
    </row>
    <row r="27" spans="1:4">
      <c r="A27" s="1434" t="s">
        <v>774</v>
      </c>
      <c r="B27" s="1433">
        <v>109000</v>
      </c>
    </row>
    <row r="28" spans="1:4">
      <c r="A28" s="1434" t="s">
        <v>775</v>
      </c>
      <c r="B28" s="1433">
        <v>28045440</v>
      </c>
      <c r="C28" s="1427"/>
    </row>
    <row r="29" spans="1:4">
      <c r="A29" s="1434" t="s">
        <v>776</v>
      </c>
      <c r="B29" s="1433">
        <v>104241600</v>
      </c>
    </row>
    <row r="30" spans="1:4">
      <c r="A30" s="1434" t="s">
        <v>777</v>
      </c>
      <c r="B30" s="1433">
        <v>21922000</v>
      </c>
      <c r="C30" s="1427"/>
    </row>
    <row r="31" spans="1:4" ht="13.8" thickBot="1">
      <c r="A31" s="1744" t="s">
        <v>215</v>
      </c>
      <c r="B31" s="1745">
        <v>17668860</v>
      </c>
      <c r="C31" s="1427"/>
    </row>
    <row r="32" spans="1:4" ht="14.4" thickBot="1">
      <c r="A32" s="1746" t="s">
        <v>209</v>
      </c>
      <c r="B32" s="1747">
        <f>SUM(B6:B31)</f>
        <v>874353897.66666663</v>
      </c>
    </row>
    <row r="33" spans="1:21">
      <c r="A33" s="1502"/>
      <c r="B33" s="1431"/>
    </row>
    <row r="34" spans="1:21" ht="14.4" thickBot="1">
      <c r="A34" s="1435" t="s">
        <v>210</v>
      </c>
      <c r="B34" s="1436">
        <f>SUM(B32:B33)</f>
        <v>874353897.66666663</v>
      </c>
    </row>
    <row r="35" spans="1:21">
      <c r="A35" s="1389"/>
    </row>
    <row r="36" spans="1:21">
      <c r="A36" s="1387"/>
      <c r="B36" s="1388"/>
      <c r="C36" s="1743"/>
      <c r="D36" s="1388"/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  <c r="O36" s="1388"/>
      <c r="P36" s="1388"/>
      <c r="Q36" s="1388"/>
      <c r="R36" s="1388"/>
      <c r="S36" s="1388"/>
      <c r="T36" s="1388"/>
      <c r="U36" s="1389"/>
    </row>
    <row r="37" spans="1:21">
      <c r="A37" s="1387"/>
      <c r="B37" s="1388"/>
      <c r="C37" s="142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9"/>
    </row>
    <row r="38" spans="1:21">
      <c r="A38" s="1387"/>
      <c r="B38" s="1388"/>
      <c r="C38" s="142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1388"/>
      <c r="T38" s="1388"/>
      <c r="U38" s="1389"/>
    </row>
    <row r="39" spans="1:21">
      <c r="A39" s="1387"/>
      <c r="B39" s="1388"/>
      <c r="C39" s="1428"/>
      <c r="D39" s="1388"/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  <c r="O39" s="1388"/>
      <c r="P39" s="1388"/>
      <c r="Q39" s="1388"/>
      <c r="R39" s="1388"/>
      <c r="S39" s="1388"/>
      <c r="T39" s="1388"/>
      <c r="U39" s="1389"/>
    </row>
    <row r="40" spans="1:21">
      <c r="A40" s="1387"/>
      <c r="B40" s="1388"/>
      <c r="C40" s="1428"/>
      <c r="D40" s="1388"/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1388"/>
      <c r="Q40" s="1388"/>
      <c r="R40" s="1388"/>
      <c r="S40" s="1388"/>
      <c r="T40" s="1388"/>
      <c r="U40" s="1389"/>
    </row>
    <row r="41" spans="1:21">
      <c r="A41" s="1387"/>
      <c r="B41" s="1388"/>
      <c r="C41" s="1388"/>
      <c r="D41" s="1388"/>
      <c r="E41" s="1388"/>
      <c r="F41" s="1388"/>
      <c r="G41" s="1388"/>
      <c r="H41" s="1388"/>
      <c r="I41" s="1388"/>
      <c r="J41" s="1388"/>
      <c r="K41" s="1388"/>
      <c r="L41" s="1388"/>
      <c r="M41" s="1388"/>
      <c r="N41" s="1388"/>
      <c r="O41" s="1388"/>
      <c r="P41" s="1388"/>
      <c r="Q41" s="1388"/>
      <c r="R41" s="1388"/>
      <c r="S41" s="1388"/>
      <c r="T41" s="1388"/>
      <c r="U41" s="1389"/>
    </row>
    <row r="42" spans="1:21">
      <c r="A42" s="1387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1388"/>
      <c r="M42" s="1388"/>
      <c r="N42" s="1388"/>
      <c r="O42" s="1388"/>
      <c r="P42" s="1388"/>
      <c r="Q42" s="1388"/>
      <c r="R42" s="1388"/>
      <c r="S42" s="1388"/>
      <c r="T42" s="1388"/>
      <c r="U42" s="1389"/>
    </row>
    <row r="43" spans="1:21">
      <c r="A43" s="1387"/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  <c r="Q43" s="1388"/>
      <c r="R43" s="1388"/>
      <c r="S43" s="1388"/>
      <c r="T43" s="1388"/>
      <c r="U43" s="1389"/>
    </row>
    <row r="44" spans="1:21">
      <c r="A44" s="1387"/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9"/>
    </row>
    <row r="45" spans="1:21">
      <c r="A45" s="1387"/>
      <c r="B45" s="1388"/>
      <c r="C45" s="1388"/>
      <c r="D45" s="1388"/>
      <c r="E45" s="1388"/>
      <c r="F45" s="1388"/>
      <c r="G45" s="1388"/>
      <c r="H45" s="1388"/>
      <c r="I45" s="1388"/>
      <c r="J45" s="1388"/>
      <c r="K45" s="1388"/>
      <c r="L45" s="1388"/>
      <c r="M45" s="1388"/>
      <c r="N45" s="1388"/>
      <c r="O45" s="1388"/>
      <c r="P45" s="1388"/>
      <c r="Q45" s="1388"/>
      <c r="R45" s="1388"/>
      <c r="S45" s="1388"/>
      <c r="T45" s="1388"/>
      <c r="U45" s="1389"/>
    </row>
    <row r="46" spans="1:21">
      <c r="A46" s="1387"/>
      <c r="B46" s="1388"/>
      <c r="C46" s="1388"/>
      <c r="D46" s="1388"/>
      <c r="E46" s="1388"/>
      <c r="F46" s="1388"/>
      <c r="G46" s="1388"/>
      <c r="H46" s="1388"/>
      <c r="I46" s="1388"/>
      <c r="J46" s="1388"/>
      <c r="K46" s="1388"/>
      <c r="L46" s="1388"/>
      <c r="M46" s="1388"/>
      <c r="N46" s="1388"/>
      <c r="O46" s="1388"/>
      <c r="P46" s="1388"/>
      <c r="Q46" s="1388"/>
      <c r="R46" s="1388"/>
      <c r="S46" s="1388"/>
      <c r="T46" s="1388"/>
      <c r="U46" s="1389"/>
    </row>
    <row r="47" spans="1:21">
      <c r="A47" s="1387"/>
      <c r="B47" s="1388"/>
      <c r="C47" s="1388"/>
      <c r="D47" s="1388"/>
      <c r="E47" s="1388"/>
      <c r="F47" s="1388"/>
      <c r="G47" s="1388"/>
      <c r="H47" s="1388"/>
      <c r="I47" s="1388"/>
      <c r="J47" s="1388"/>
      <c r="K47" s="1388"/>
      <c r="L47" s="1388"/>
      <c r="M47" s="1388"/>
      <c r="N47" s="1388"/>
      <c r="O47" s="1388"/>
      <c r="P47" s="1388"/>
      <c r="Q47" s="1388"/>
      <c r="R47" s="1388"/>
      <c r="S47" s="1388"/>
      <c r="T47" s="1388"/>
      <c r="U47" s="1389"/>
    </row>
    <row r="48" spans="1:21">
      <c r="A48" s="1387"/>
      <c r="B48" s="1388"/>
      <c r="C48" s="1388"/>
      <c r="D48" s="1388"/>
      <c r="E48" s="1388"/>
      <c r="F48" s="1388"/>
      <c r="G48" s="1388"/>
      <c r="H48" s="1388"/>
      <c r="I48" s="1388"/>
      <c r="J48" s="1388"/>
      <c r="K48" s="1388"/>
      <c r="L48" s="1388"/>
      <c r="M48" s="1388"/>
      <c r="N48" s="1388"/>
      <c r="O48" s="1388"/>
      <c r="P48" s="1388"/>
      <c r="Q48" s="1388"/>
      <c r="R48" s="1388"/>
      <c r="S48" s="1388"/>
      <c r="T48" s="1388"/>
      <c r="U48" s="1389"/>
    </row>
    <row r="49" spans="1:21">
      <c r="A49" s="1387"/>
      <c r="B49" s="1388"/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9"/>
    </row>
    <row r="50" spans="1:21">
      <c r="A50" s="1387"/>
      <c r="B50" s="1388"/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9"/>
    </row>
    <row r="51" spans="1:21">
      <c r="A51" s="1387"/>
      <c r="B51" s="1388"/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9"/>
    </row>
    <row r="52" spans="1:21">
      <c r="A52" s="1389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</row>
    <row r="53" spans="1:21">
      <c r="A53" s="1389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</row>
    <row r="54" spans="1:21">
      <c r="A54" s="1389"/>
      <c r="B54" s="1389"/>
      <c r="C54" s="1389"/>
      <c r="D54" s="1389"/>
      <c r="E54" s="1389"/>
      <c r="F54" s="1389"/>
      <c r="G54" s="1389"/>
      <c r="H54" s="1389"/>
      <c r="I54" s="1389"/>
      <c r="J54" s="1389"/>
      <c r="K54" s="1389"/>
      <c r="L54" s="1389"/>
      <c r="M54" s="1389"/>
      <c r="N54" s="1389"/>
      <c r="O54" s="1389"/>
      <c r="P54" s="1389"/>
      <c r="Q54" s="1389"/>
      <c r="R54" s="1389"/>
      <c r="S54" s="1389"/>
      <c r="T54" s="1389"/>
      <c r="U54" s="1389"/>
    </row>
    <row r="55" spans="1:21">
      <c r="A55" s="1389"/>
      <c r="B55" s="1389"/>
      <c r="C55" s="1389"/>
      <c r="D55" s="1389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</row>
    <row r="56" spans="1:21">
      <c r="A56" s="1389"/>
      <c r="B56" s="1389"/>
      <c r="C56" s="1389"/>
      <c r="D56" s="1389"/>
      <c r="E56" s="1389"/>
      <c r="F56" s="1389"/>
      <c r="G56" s="1389"/>
      <c r="H56" s="1389"/>
      <c r="I56" s="1389"/>
      <c r="J56" s="1389"/>
      <c r="K56" s="1389"/>
      <c r="L56" s="1389"/>
      <c r="M56" s="1389"/>
      <c r="N56" s="1389"/>
      <c r="O56" s="1389"/>
      <c r="P56" s="1389"/>
      <c r="Q56" s="1389"/>
      <c r="R56" s="1389"/>
      <c r="S56" s="1389"/>
      <c r="T56" s="1389"/>
      <c r="U56" s="1389"/>
    </row>
    <row r="57" spans="1:21">
      <c r="A57" s="1389"/>
      <c r="B57" s="1389"/>
      <c r="C57" s="1389"/>
      <c r="D57" s="1389"/>
      <c r="E57" s="1389"/>
      <c r="F57" s="1389"/>
      <c r="G57" s="1389"/>
      <c r="H57" s="1389"/>
      <c r="I57" s="1389"/>
      <c r="J57" s="1389"/>
      <c r="K57" s="1389"/>
      <c r="L57" s="1389"/>
      <c r="M57" s="1389"/>
      <c r="N57" s="1389"/>
      <c r="O57" s="1389"/>
      <c r="P57" s="1389"/>
      <c r="Q57" s="1389"/>
      <c r="R57" s="1389"/>
      <c r="S57" s="1389"/>
      <c r="T57" s="1389"/>
      <c r="U57" s="1389"/>
    </row>
    <row r="58" spans="1:21">
      <c r="A58" s="1389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</row>
    <row r="59" spans="1:21">
      <c r="A59" s="1389"/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</row>
    <row r="60" spans="1:21">
      <c r="A60" s="1389"/>
      <c r="B60" s="1389"/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89"/>
      <c r="U60" s="1389"/>
    </row>
  </sheetData>
  <mergeCells count="1">
    <mergeCell ref="A2:D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rstPageNumber="40" orientation="landscape" useFirstPageNumber="1" horizontalDpi="300" verticalDpi="300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81"/>
  <sheetViews>
    <sheetView workbookViewId="0">
      <selection activeCell="B2" sqref="B2"/>
    </sheetView>
  </sheetViews>
  <sheetFormatPr defaultColWidth="8" defaultRowHeight="13.2"/>
  <cols>
    <col min="1" max="1" width="48.109375" style="962" customWidth="1"/>
    <col min="2" max="2" width="28.88671875" style="521" customWidth="1"/>
    <col min="3" max="4" width="11" style="521" customWidth="1"/>
    <col min="5" max="5" width="11.88671875" style="521" customWidth="1"/>
    <col min="6" max="16384" width="8" style="521"/>
  </cols>
  <sheetData>
    <row r="1" spans="1:2">
      <c r="B1" s="1" t="s">
        <v>1049</v>
      </c>
    </row>
    <row r="2" spans="1:2" ht="31.5" customHeight="1">
      <c r="A2" s="1749" t="s">
        <v>354</v>
      </c>
      <c r="B2" s="1131"/>
    </row>
    <row r="3" spans="1:2" ht="13.5" customHeight="1" thickBot="1">
      <c r="A3" s="1048"/>
      <c r="B3" s="1049" t="s">
        <v>653</v>
      </c>
    </row>
    <row r="4" spans="1:2" s="975" customFormat="1" ht="23.25" customHeight="1" thickBot="1">
      <c r="A4" s="1050" t="s">
        <v>661</v>
      </c>
      <c r="B4" s="1051" t="s">
        <v>662</v>
      </c>
    </row>
    <row r="5" spans="1:2" s="1054" customFormat="1" ht="10.5" customHeight="1" thickBot="1">
      <c r="A5" s="1052">
        <v>1</v>
      </c>
      <c r="B5" s="1053">
        <v>2</v>
      </c>
    </row>
    <row r="6" spans="1:2" ht="18" customHeight="1">
      <c r="A6" s="1677" t="s">
        <v>711</v>
      </c>
      <c r="B6" s="1678">
        <v>1046</v>
      </c>
    </row>
    <row r="7" spans="1:2" ht="18" customHeight="1">
      <c r="A7" s="1677" t="s">
        <v>712</v>
      </c>
      <c r="B7" s="1678">
        <v>18000</v>
      </c>
    </row>
    <row r="8" spans="1:2" ht="16.5" customHeight="1">
      <c r="A8" s="1677" t="s">
        <v>713</v>
      </c>
      <c r="B8" s="1678">
        <v>1980</v>
      </c>
    </row>
    <row r="9" spans="1:2" ht="18" customHeight="1">
      <c r="A9" s="1677" t="s">
        <v>9</v>
      </c>
      <c r="B9" s="1678">
        <v>15353</v>
      </c>
    </row>
    <row r="10" spans="1:2" ht="18" customHeight="1">
      <c r="A10" s="1677" t="s">
        <v>596</v>
      </c>
      <c r="B10" s="1678">
        <v>853</v>
      </c>
    </row>
    <row r="11" spans="1:2" ht="18" customHeight="1">
      <c r="A11" s="1677" t="s">
        <v>456</v>
      </c>
      <c r="B11" s="1678">
        <v>7804</v>
      </c>
    </row>
    <row r="12" spans="1:2" ht="18" customHeight="1">
      <c r="A12" s="1677" t="s">
        <v>980</v>
      </c>
      <c r="B12" s="1678">
        <v>15000</v>
      </c>
    </row>
    <row r="13" spans="1:2" ht="18" customHeight="1">
      <c r="A13" s="1677" t="s">
        <v>678</v>
      </c>
      <c r="B13" s="1678">
        <v>1170</v>
      </c>
    </row>
    <row r="14" spans="1:2" ht="18" customHeight="1">
      <c r="A14" s="1677" t="s">
        <v>128</v>
      </c>
      <c r="B14" s="1678">
        <v>59998</v>
      </c>
    </row>
    <row r="15" spans="1:2" ht="18" customHeight="1">
      <c r="A15" s="1677" t="s">
        <v>129</v>
      </c>
      <c r="B15" s="1678">
        <v>24970</v>
      </c>
    </row>
    <row r="16" spans="1:2" ht="27.6" customHeight="1">
      <c r="A16" s="1677" t="s">
        <v>52</v>
      </c>
      <c r="B16" s="1678">
        <v>7749</v>
      </c>
    </row>
    <row r="17" spans="1:2" ht="18" customHeight="1">
      <c r="A17" s="1677" t="s">
        <v>1008</v>
      </c>
      <c r="B17" s="1678">
        <v>997</v>
      </c>
    </row>
    <row r="18" spans="1:2" ht="18" customHeight="1">
      <c r="A18" s="1677" t="s">
        <v>716</v>
      </c>
      <c r="B18" s="1678">
        <v>539</v>
      </c>
    </row>
    <row r="19" spans="1:2" ht="18" customHeight="1">
      <c r="A19" s="1677" t="s">
        <v>975</v>
      </c>
      <c r="B19" s="1678">
        <v>842</v>
      </c>
    </row>
    <row r="20" spans="1:2" ht="18" customHeight="1">
      <c r="A20" s="1677" t="s">
        <v>81</v>
      </c>
      <c r="B20" s="1678">
        <v>24500</v>
      </c>
    </row>
    <row r="21" spans="1:2" ht="18" customHeight="1">
      <c r="A21" s="1677" t="s">
        <v>82</v>
      </c>
      <c r="B21" s="1678">
        <v>11002</v>
      </c>
    </row>
    <row r="22" spans="1:2" ht="18" customHeight="1">
      <c r="A22" s="1677" t="s">
        <v>718</v>
      </c>
      <c r="B22" s="1678">
        <v>7479</v>
      </c>
    </row>
    <row r="23" spans="1:2" ht="18" customHeight="1">
      <c r="A23" s="1677" t="s">
        <v>255</v>
      </c>
      <c r="B23" s="1678">
        <v>50215</v>
      </c>
    </row>
    <row r="24" spans="1:2" ht="18" customHeight="1">
      <c r="A24" s="1677" t="s">
        <v>976</v>
      </c>
      <c r="B24" s="1678">
        <v>5400</v>
      </c>
    </row>
    <row r="25" spans="1:2" ht="18" customHeight="1">
      <c r="A25" s="1677" t="s">
        <v>616</v>
      </c>
      <c r="B25" s="1678">
        <v>5380</v>
      </c>
    </row>
    <row r="26" spans="1:2" ht="18" customHeight="1">
      <c r="A26" s="1677" t="s">
        <v>1001</v>
      </c>
      <c r="B26" s="1678">
        <v>596</v>
      </c>
    </row>
    <row r="27" spans="1:2" ht="18" customHeight="1">
      <c r="A27" s="1677" t="s">
        <v>996</v>
      </c>
      <c r="B27" s="1678">
        <v>144</v>
      </c>
    </row>
    <row r="28" spans="1:2" ht="18" customHeight="1">
      <c r="A28" s="1677" t="s">
        <v>988</v>
      </c>
      <c r="B28" s="1678">
        <v>4450</v>
      </c>
    </row>
    <row r="29" spans="1:2" ht="18" customHeight="1">
      <c r="A29" s="1677" t="s">
        <v>253</v>
      </c>
      <c r="B29" s="1678">
        <v>1378</v>
      </c>
    </row>
    <row r="30" spans="1:2" ht="18" customHeight="1">
      <c r="A30" s="1677" t="s">
        <v>413</v>
      </c>
      <c r="B30" s="1678">
        <v>820</v>
      </c>
    </row>
    <row r="31" spans="1:2" ht="18" customHeight="1">
      <c r="A31" s="1677" t="s">
        <v>256</v>
      </c>
      <c r="B31" s="1678">
        <v>7191</v>
      </c>
    </row>
    <row r="32" spans="1:2" ht="18" customHeight="1">
      <c r="A32" s="1677" t="s">
        <v>721</v>
      </c>
      <c r="B32" s="1678">
        <v>9</v>
      </c>
    </row>
    <row r="33" spans="1:2" ht="18" customHeight="1">
      <c r="A33" s="1677" t="s">
        <v>683</v>
      </c>
      <c r="B33" s="1678">
        <v>25</v>
      </c>
    </row>
    <row r="34" spans="1:2" ht="18" customHeight="1">
      <c r="A34" s="1677" t="s">
        <v>720</v>
      </c>
      <c r="B34" s="1678">
        <v>2836</v>
      </c>
    </row>
    <row r="35" spans="1:2" ht="18" customHeight="1">
      <c r="A35" s="1677" t="s">
        <v>684</v>
      </c>
      <c r="B35" s="1678">
        <v>19</v>
      </c>
    </row>
    <row r="36" spans="1:2" ht="18" customHeight="1">
      <c r="A36" s="1677" t="s">
        <v>372</v>
      </c>
      <c r="B36" s="1678">
        <v>815</v>
      </c>
    </row>
    <row r="37" spans="1:2" ht="18" customHeight="1">
      <c r="A37" s="1677" t="s">
        <v>214</v>
      </c>
      <c r="B37" s="1678">
        <v>294</v>
      </c>
    </row>
    <row r="38" spans="1:2" ht="18" customHeight="1">
      <c r="A38" s="1677" t="s">
        <v>685</v>
      </c>
      <c r="B38" s="1678">
        <v>651</v>
      </c>
    </row>
    <row r="39" spans="1:2" ht="15.75" customHeight="1">
      <c r="A39" s="1677" t="s">
        <v>686</v>
      </c>
      <c r="B39" s="1678">
        <v>1243</v>
      </c>
    </row>
    <row r="40" spans="1:2" ht="15.75" customHeight="1">
      <c r="A40" s="1677" t="s">
        <v>687</v>
      </c>
      <c r="B40" s="1678">
        <v>645</v>
      </c>
    </row>
    <row r="41" spans="1:2" ht="15.75" customHeight="1">
      <c r="A41" s="1677" t="s">
        <v>990</v>
      </c>
      <c r="B41" s="1678">
        <v>2031</v>
      </c>
    </row>
    <row r="42" spans="1:2" ht="15.75" customHeight="1">
      <c r="A42" s="1677" t="s">
        <v>342</v>
      </c>
      <c r="B42" s="1678">
        <v>289</v>
      </c>
    </row>
    <row r="43" spans="1:2" ht="15.75" customHeight="1">
      <c r="A43" s="1677" t="s">
        <v>458</v>
      </c>
      <c r="B43" s="1678">
        <v>5841</v>
      </c>
    </row>
    <row r="44" spans="1:2" ht="15.75" customHeight="1">
      <c r="A44" s="1677" t="s">
        <v>708</v>
      </c>
      <c r="B44" s="1678">
        <v>1905</v>
      </c>
    </row>
    <row r="45" spans="1:2" ht="15.75" customHeight="1">
      <c r="A45" s="1677" t="s">
        <v>464</v>
      </c>
      <c r="B45" s="1678">
        <v>546</v>
      </c>
    </row>
    <row r="46" spans="1:2" ht="15.75" customHeight="1">
      <c r="A46" s="1677" t="s">
        <v>696</v>
      </c>
      <c r="B46" s="1678">
        <v>4191</v>
      </c>
    </row>
    <row r="47" spans="1:2" ht="15.75" customHeight="1">
      <c r="A47" s="1677" t="s">
        <v>697</v>
      </c>
      <c r="B47" s="1678">
        <v>11605</v>
      </c>
    </row>
    <row r="48" spans="1:2" ht="15.75" customHeight="1">
      <c r="A48" s="1677" t="s">
        <v>698</v>
      </c>
      <c r="B48" s="1678">
        <v>481</v>
      </c>
    </row>
    <row r="49" spans="1:2" ht="15.75" customHeight="1">
      <c r="A49" s="1677" t="s">
        <v>700</v>
      </c>
      <c r="B49" s="1678">
        <v>1017</v>
      </c>
    </row>
    <row r="50" spans="1:2" ht="15.75" customHeight="1">
      <c r="A50" s="1677" t="s">
        <v>705</v>
      </c>
      <c r="B50" s="1678">
        <v>89</v>
      </c>
    </row>
    <row r="51" spans="1:2" ht="15.75" customHeight="1">
      <c r="A51" s="1677" t="s">
        <v>68</v>
      </c>
      <c r="B51" s="1678">
        <v>6731</v>
      </c>
    </row>
    <row r="52" spans="1:2" ht="15.75" customHeight="1">
      <c r="A52" s="1677" t="s">
        <v>69</v>
      </c>
      <c r="B52" s="1678">
        <v>203</v>
      </c>
    </row>
    <row r="53" spans="1:2" ht="24.75" customHeight="1">
      <c r="A53" s="1677" t="s">
        <v>70</v>
      </c>
      <c r="B53" s="1678">
        <v>1223</v>
      </c>
    </row>
    <row r="54" spans="1:2" ht="18" customHeight="1">
      <c r="A54" s="1677" t="s">
        <v>71</v>
      </c>
      <c r="B54" s="1678">
        <v>400</v>
      </c>
    </row>
    <row r="55" spans="1:2" ht="18" customHeight="1">
      <c r="A55" s="1677" t="s">
        <v>955</v>
      </c>
      <c r="B55" s="1678">
        <v>1735</v>
      </c>
    </row>
    <row r="56" spans="1:2" ht="26.25" customHeight="1">
      <c r="A56" s="1988" t="s">
        <v>958</v>
      </c>
      <c r="B56" s="1678">
        <v>2540</v>
      </c>
    </row>
    <row r="57" spans="1:2" ht="26.25" customHeight="1">
      <c r="A57" s="1988" t="s">
        <v>974</v>
      </c>
      <c r="B57" s="1678">
        <v>10517</v>
      </c>
    </row>
    <row r="58" spans="1:2" ht="26.25" customHeight="1">
      <c r="A58" s="1988" t="s">
        <v>979</v>
      </c>
      <c r="B58" s="1678">
        <v>2950</v>
      </c>
    </row>
    <row r="59" spans="1:2" ht="26.25" customHeight="1">
      <c r="A59" s="1677" t="s">
        <v>75</v>
      </c>
      <c r="B59" s="1678">
        <v>60</v>
      </c>
    </row>
    <row r="60" spans="1:2" ht="19.5" customHeight="1">
      <c r="A60" s="1677" t="s">
        <v>225</v>
      </c>
      <c r="B60" s="1678">
        <v>535</v>
      </c>
    </row>
    <row r="61" spans="1:2" ht="16.5" customHeight="1">
      <c r="A61" s="1677" t="s">
        <v>78</v>
      </c>
      <c r="B61" s="1678">
        <v>572</v>
      </c>
    </row>
    <row r="62" spans="1:2" ht="18" customHeight="1">
      <c r="A62" s="1677" t="s">
        <v>279</v>
      </c>
      <c r="B62" s="1678">
        <v>73248</v>
      </c>
    </row>
    <row r="63" spans="1:2" ht="18" customHeight="1" thickBot="1">
      <c r="A63" s="1830" t="s">
        <v>663</v>
      </c>
      <c r="B63" s="1831">
        <f>SUM(B6:B62)</f>
        <v>410102</v>
      </c>
    </row>
    <row r="64" spans="1:2" ht="15" customHeight="1">
      <c r="A64" s="1677" t="s">
        <v>675</v>
      </c>
      <c r="B64" s="1678">
        <v>65192</v>
      </c>
    </row>
    <row r="65" spans="1:2" ht="15" customHeight="1">
      <c r="A65" s="1677" t="s">
        <v>256</v>
      </c>
      <c r="B65" s="1678">
        <v>2773</v>
      </c>
    </row>
    <row r="66" spans="1:2" ht="15" customHeight="1">
      <c r="A66" s="1677" t="s">
        <v>413</v>
      </c>
      <c r="B66" s="1678">
        <v>350</v>
      </c>
    </row>
    <row r="67" spans="1:2" ht="15" customHeight="1">
      <c r="A67" s="1677" t="s">
        <v>697</v>
      </c>
      <c r="B67" s="1678">
        <v>445</v>
      </c>
    </row>
    <row r="68" spans="1:2" ht="15" customHeight="1">
      <c r="A68" s="1677" t="s">
        <v>957</v>
      </c>
      <c r="B68" s="1678">
        <v>3175</v>
      </c>
    </row>
    <row r="69" spans="1:2" ht="15" customHeight="1">
      <c r="A69" s="1677" t="s">
        <v>989</v>
      </c>
      <c r="B69" s="1678">
        <v>2037</v>
      </c>
    </row>
    <row r="70" spans="1:2" ht="15" customHeight="1">
      <c r="A70" s="1677" t="s">
        <v>342</v>
      </c>
      <c r="B70" s="1678">
        <v>3325</v>
      </c>
    </row>
    <row r="71" spans="1:2" ht="15" customHeight="1">
      <c r="A71" s="1677" t="s">
        <v>32</v>
      </c>
      <c r="B71" s="1678">
        <v>6789</v>
      </c>
    </row>
    <row r="72" spans="1:2" ht="15" customHeight="1">
      <c r="A72" s="1677" t="s">
        <v>457</v>
      </c>
      <c r="B72" s="1678">
        <v>2629</v>
      </c>
    </row>
    <row r="73" spans="1:2" ht="15" customHeight="1">
      <c r="A73" s="1677" t="s">
        <v>709</v>
      </c>
      <c r="B73" s="1678">
        <v>2045</v>
      </c>
    </row>
    <row r="74" spans="1:2" ht="15" customHeight="1">
      <c r="A74" s="1677" t="s">
        <v>964</v>
      </c>
      <c r="B74" s="1678">
        <v>5365</v>
      </c>
    </row>
    <row r="75" spans="1:2" ht="18" customHeight="1">
      <c r="A75" s="1055" t="s">
        <v>664</v>
      </c>
      <c r="B75" s="1056">
        <f>SUM(B64:B74)</f>
        <v>94125</v>
      </c>
    </row>
    <row r="76" spans="1:2" ht="15" customHeight="1">
      <c r="A76" s="1677" t="s">
        <v>87</v>
      </c>
      <c r="B76" s="1678">
        <v>3617</v>
      </c>
    </row>
    <row r="77" spans="1:2" ht="15" customHeight="1">
      <c r="A77" s="1677" t="s">
        <v>34</v>
      </c>
      <c r="B77" s="1678">
        <v>529</v>
      </c>
    </row>
    <row r="78" spans="1:2" ht="15" customHeight="1">
      <c r="A78" s="1677" t="s">
        <v>45</v>
      </c>
      <c r="B78" s="1678">
        <v>5100</v>
      </c>
    </row>
    <row r="79" spans="1:2" ht="15" customHeight="1">
      <c r="A79" s="1677" t="s">
        <v>973</v>
      </c>
      <c r="B79" s="1678">
        <v>1500</v>
      </c>
    </row>
    <row r="80" spans="1:2" ht="14.25" customHeight="1" thickBot="1">
      <c r="A80" s="1675" t="s">
        <v>132</v>
      </c>
      <c r="B80" s="1676">
        <f>SUM(B76:B79)</f>
        <v>10746</v>
      </c>
    </row>
    <row r="81" spans="1:2" s="1058" customFormat="1" ht="18" customHeight="1" thickBot="1">
      <c r="A81" s="1057" t="s">
        <v>665</v>
      </c>
      <c r="B81" s="1051">
        <f>B63+B75+B80</f>
        <v>514973</v>
      </c>
    </row>
  </sheetData>
  <phoneticPr fontId="0" type="noConversion"/>
  <printOptions horizontalCentered="1"/>
  <pageMargins left="0.9055118110236221" right="0.51181102362204722" top="0.62992125984251968" bottom="0.43307086614173229" header="0.43307086614173229" footer="0.31496062992125984"/>
  <pageSetup paperSize="9" scale="94" firstPageNumber="41" orientation="portrait" useFirstPageNumber="1" horizontalDpi="300" verticalDpi="300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4:C39"/>
  <sheetViews>
    <sheetView topLeftCell="A7" workbookViewId="0">
      <selection activeCell="C25" sqref="C25"/>
    </sheetView>
  </sheetViews>
  <sheetFormatPr defaultColWidth="9.109375" defaultRowHeight="13.2"/>
  <cols>
    <col min="1" max="1" width="68.109375" style="1257" customWidth="1"/>
    <col min="2" max="2" width="16.88671875" style="1257" customWidth="1"/>
    <col min="3" max="3" width="14.109375" style="1257" customWidth="1"/>
    <col min="4" max="16384" width="9.109375" style="1257"/>
  </cols>
  <sheetData>
    <row r="4" spans="1:2">
      <c r="A4" s="1255" t="s">
        <v>668</v>
      </c>
      <c r="B4" s="1256"/>
    </row>
    <row r="5" spans="1:2">
      <c r="A5" s="2008" t="s">
        <v>431</v>
      </c>
      <c r="B5" s="2008"/>
    </row>
    <row r="6" spans="1:2">
      <c r="A6" s="2008" t="s">
        <v>876</v>
      </c>
      <c r="B6" s="2008"/>
    </row>
    <row r="7" spans="1:2">
      <c r="A7" s="1258"/>
      <c r="B7" s="1255" t="s">
        <v>432</v>
      </c>
    </row>
    <row r="8" spans="1:2">
      <c r="A8" s="1259" t="s">
        <v>433</v>
      </c>
      <c r="B8" s="1259" t="s">
        <v>436</v>
      </c>
    </row>
    <row r="9" spans="1:2">
      <c r="A9" s="1260" t="s">
        <v>549</v>
      </c>
      <c r="B9" s="1261">
        <v>779000</v>
      </c>
    </row>
    <row r="10" spans="1:2" ht="27.75" customHeight="1">
      <c r="A10" s="1262" t="s">
        <v>437</v>
      </c>
      <c r="B10" s="1263">
        <v>13000</v>
      </c>
    </row>
    <row r="11" spans="1:2">
      <c r="A11" s="1260" t="s">
        <v>438</v>
      </c>
      <c r="B11" s="1261"/>
    </row>
    <row r="12" spans="1:2">
      <c r="A12" s="1260" t="s">
        <v>439</v>
      </c>
      <c r="B12" s="1261"/>
    </row>
    <row r="13" spans="1:2">
      <c r="A13" s="1260" t="s">
        <v>440</v>
      </c>
      <c r="B13" s="1261"/>
    </row>
    <row r="14" spans="1:2">
      <c r="A14" s="1260" t="s">
        <v>441</v>
      </c>
      <c r="B14" s="1261"/>
    </row>
    <row r="15" spans="1:2">
      <c r="A15" s="1260" t="s">
        <v>442</v>
      </c>
      <c r="B15" s="1261"/>
    </row>
    <row r="16" spans="1:2">
      <c r="A16" s="1260" t="s">
        <v>443</v>
      </c>
      <c r="B16" s="1261"/>
    </row>
    <row r="17" spans="1:3">
      <c r="A17" s="1260" t="s">
        <v>444</v>
      </c>
      <c r="B17" s="1261">
        <v>5000</v>
      </c>
    </row>
    <row r="18" spans="1:3">
      <c r="A18" s="1260" t="s">
        <v>446</v>
      </c>
      <c r="B18" s="1261"/>
    </row>
    <row r="19" spans="1:3">
      <c r="A19" s="1264" t="s">
        <v>447</v>
      </c>
      <c r="B19" s="1265">
        <f>SUM(B9:B18)</f>
        <v>797000</v>
      </c>
    </row>
    <row r="20" spans="1:3">
      <c r="A20" s="1264" t="s">
        <v>779</v>
      </c>
      <c r="B20" s="1265">
        <f>B19/2</f>
        <v>398500</v>
      </c>
    </row>
    <row r="21" spans="1:3" ht="24" customHeight="1">
      <c r="A21" s="2012" t="s">
        <v>448</v>
      </c>
      <c r="B21" s="2012"/>
    </row>
    <row r="22" spans="1:3">
      <c r="A22" s="1258"/>
      <c r="B22" s="1258"/>
    </row>
    <row r="23" spans="1:3">
      <c r="A23" s="1255" t="s">
        <v>669</v>
      </c>
      <c r="B23" s="1256"/>
    </row>
    <row r="24" spans="1:3">
      <c r="A24" s="2011"/>
      <c r="B24" s="2011"/>
    </row>
    <row r="25" spans="1:3">
      <c r="A25" s="2008" t="s">
        <v>431</v>
      </c>
      <c r="B25" s="2008"/>
    </row>
    <row r="26" spans="1:3" ht="27" customHeight="1">
      <c r="A26" s="2009" t="s">
        <v>450</v>
      </c>
      <c r="B26" s="2009"/>
    </row>
    <row r="27" spans="1:3">
      <c r="A27" s="1258"/>
      <c r="B27" s="1255" t="s">
        <v>432</v>
      </c>
    </row>
    <row r="28" spans="1:3" ht="59.25" customHeight="1">
      <c r="A28" s="1259" t="s">
        <v>451</v>
      </c>
      <c r="B28" s="1259" t="s">
        <v>452</v>
      </c>
      <c r="C28" s="1253" t="s">
        <v>877</v>
      </c>
    </row>
    <row r="29" spans="1:3" ht="27.75" customHeight="1">
      <c r="A29" s="1262" t="s">
        <v>11</v>
      </c>
      <c r="B29" s="1266"/>
      <c r="C29" s="1266"/>
    </row>
    <row r="30" spans="1:3" ht="34.200000000000003">
      <c r="A30" s="1262" t="s">
        <v>12</v>
      </c>
      <c r="B30" s="1266"/>
      <c r="C30" s="1267"/>
    </row>
    <row r="31" spans="1:3" ht="22.8">
      <c r="A31" s="1262" t="s">
        <v>13</v>
      </c>
      <c r="B31" s="1266"/>
      <c r="C31" s="1267"/>
    </row>
    <row r="32" spans="1:3" ht="22.8">
      <c r="A32" s="1262" t="s">
        <v>14</v>
      </c>
      <c r="B32" s="1266"/>
      <c r="C32" s="1267"/>
    </row>
    <row r="33" spans="1:3" ht="39.75" customHeight="1">
      <c r="A33" s="1262" t="s">
        <v>17</v>
      </c>
      <c r="B33" s="1266"/>
      <c r="C33" s="1267"/>
    </row>
    <row r="34" spans="1:3" ht="22.8">
      <c r="A34" s="1262" t="s">
        <v>16</v>
      </c>
      <c r="B34" s="1266"/>
      <c r="C34" s="1267"/>
    </row>
    <row r="35" spans="1:3" ht="36" customHeight="1">
      <c r="A35" s="1262" t="s">
        <v>15</v>
      </c>
      <c r="B35" s="1266"/>
      <c r="C35" s="1267"/>
    </row>
    <row r="36" spans="1:3" ht="29.25" customHeight="1">
      <c r="A36" s="1262"/>
      <c r="B36" s="1266"/>
      <c r="C36" s="1267"/>
    </row>
    <row r="37" spans="1:3" ht="18" customHeight="1">
      <c r="A37" s="1268" t="s">
        <v>471</v>
      </c>
      <c r="B37" s="1269">
        <f>SUM(B29:B36)</f>
        <v>0</v>
      </c>
      <c r="C37" s="1269">
        <f>SUM(C29:C36)</f>
        <v>0</v>
      </c>
    </row>
    <row r="38" spans="1:3" ht="10.5" customHeight="1">
      <c r="A38" s="1270"/>
      <c r="B38" s="1258"/>
    </row>
    <row r="39" spans="1:3">
      <c r="A39" s="2010" t="s">
        <v>472</v>
      </c>
      <c r="B39" s="2010"/>
    </row>
  </sheetData>
  <mergeCells count="7">
    <mergeCell ref="A5:B5"/>
    <mergeCell ref="A25:B25"/>
    <mergeCell ref="A26:B26"/>
    <mergeCell ref="A39:B39"/>
    <mergeCell ref="A24:B24"/>
    <mergeCell ref="A21:B21"/>
    <mergeCell ref="A6:B6"/>
  </mergeCells>
  <phoneticPr fontId="9" type="noConversion"/>
  <pageMargins left="0.78740157480314965" right="0.59055118110236227" top="0.39370078740157483" bottom="0.39370078740157483" header="0.51181102362204722" footer="0.51181102362204722"/>
  <pageSetup paperSize="9" scale="90" firstPageNumber="44" orientation="portrait" useFirstPageNumber="1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A25" sqref="A25:D25"/>
    </sheetView>
  </sheetViews>
  <sheetFormatPr defaultRowHeight="13.2"/>
  <cols>
    <col min="1" max="1" width="56.44140625" customWidth="1"/>
    <col min="2" max="4" width="12.88671875" customWidth="1"/>
  </cols>
  <sheetData>
    <row r="1" spans="1:4">
      <c r="B1" s="1271"/>
      <c r="C1" s="1255" t="s">
        <v>430</v>
      </c>
      <c r="D1" s="1271"/>
    </row>
    <row r="2" spans="1:4">
      <c r="A2" s="2013"/>
      <c r="B2" s="2013"/>
      <c r="C2" s="2013"/>
      <c r="D2" s="2013"/>
    </row>
    <row r="3" spans="1:4">
      <c r="A3" s="2014" t="s">
        <v>431</v>
      </c>
      <c r="B3" s="2014"/>
      <c r="C3" s="2014"/>
      <c r="D3" s="2014"/>
    </row>
    <row r="4" spans="1:4">
      <c r="A4" s="2014" t="s">
        <v>473</v>
      </c>
      <c r="B4" s="2014"/>
      <c r="C4" s="2014"/>
      <c r="D4" s="2014"/>
    </row>
    <row r="5" spans="1:4">
      <c r="A5" s="2014" t="s">
        <v>878</v>
      </c>
      <c r="B5" s="2014"/>
      <c r="C5" s="2014"/>
      <c r="D5" s="2014"/>
    </row>
    <row r="6" spans="1:4">
      <c r="D6" s="1272" t="s">
        <v>432</v>
      </c>
    </row>
    <row r="7" spans="1:4" ht="16.5" customHeight="1">
      <c r="A7" s="1273" t="s">
        <v>433</v>
      </c>
      <c r="B7" s="1273" t="s">
        <v>550</v>
      </c>
      <c r="C7" s="1273" t="s">
        <v>194</v>
      </c>
      <c r="D7" s="1273" t="s">
        <v>879</v>
      </c>
    </row>
    <row r="8" spans="1:4" ht="14.25" customHeight="1">
      <c r="A8" s="1260" t="s">
        <v>549</v>
      </c>
      <c r="B8" s="1275">
        <v>779000</v>
      </c>
      <c r="C8" s="1275">
        <v>779000</v>
      </c>
      <c r="D8" s="1275">
        <v>779000</v>
      </c>
    </row>
    <row r="9" spans="1:4" ht="22.8">
      <c r="A9" s="1276" t="s">
        <v>437</v>
      </c>
      <c r="B9" s="1277">
        <v>13000</v>
      </c>
      <c r="C9" s="1277">
        <v>13000</v>
      </c>
      <c r="D9" s="1277">
        <v>13000</v>
      </c>
    </row>
    <row r="10" spans="1:4">
      <c r="A10" s="1274" t="s">
        <v>438</v>
      </c>
      <c r="B10" s="1275"/>
      <c r="C10" s="1275"/>
      <c r="D10" s="1275"/>
    </row>
    <row r="11" spans="1:4">
      <c r="A11" s="1274" t="s">
        <v>439</v>
      </c>
      <c r="B11" s="1275"/>
      <c r="C11" s="1275"/>
      <c r="D11" s="1275"/>
    </row>
    <row r="12" spans="1:4">
      <c r="A12" s="1274" t="s">
        <v>440</v>
      </c>
      <c r="B12" s="1275"/>
      <c r="C12" s="1275"/>
      <c r="D12" s="1275"/>
    </row>
    <row r="13" spans="1:4">
      <c r="A13" s="1274" t="s">
        <v>441</v>
      </c>
      <c r="B13" s="1275"/>
      <c r="C13" s="1275"/>
      <c r="D13" s="1275"/>
    </row>
    <row r="14" spans="1:4">
      <c r="A14" s="1274" t="s">
        <v>442</v>
      </c>
      <c r="B14" s="1275"/>
      <c r="C14" s="1275"/>
      <c r="D14" s="1275"/>
    </row>
    <row r="15" spans="1:4">
      <c r="A15" s="1274" t="s">
        <v>443</v>
      </c>
      <c r="B15" s="1275"/>
      <c r="C15" s="1275"/>
      <c r="D15" s="1275"/>
    </row>
    <row r="16" spans="1:4">
      <c r="A16" s="1274" t="s">
        <v>444</v>
      </c>
      <c r="B16" s="1275">
        <v>5000</v>
      </c>
      <c r="C16" s="1275">
        <v>5000</v>
      </c>
      <c r="D16" s="1275">
        <v>5000</v>
      </c>
    </row>
    <row r="17" spans="1:4">
      <c r="A17" s="1274" t="s">
        <v>446</v>
      </c>
      <c r="B17" s="1275"/>
      <c r="C17" s="1275"/>
      <c r="D17" s="1275"/>
    </row>
    <row r="18" spans="1:4">
      <c r="A18" s="1278" t="s">
        <v>447</v>
      </c>
      <c r="B18" s="1279">
        <f>B8+B9+B10+B11+B12+B13+B14+B15+B16+B17</f>
        <v>797000</v>
      </c>
      <c r="C18" s="1279">
        <f>C8+C9+C10+C11+C12+C13+C14+C15+C16+C17</f>
        <v>797000</v>
      </c>
      <c r="D18" s="1279">
        <f>D8+D9+D10+D11+D12+D13+D14+D15+D16+D17</f>
        <v>797000</v>
      </c>
    </row>
    <row r="19" spans="1:4">
      <c r="A19" s="1264" t="s">
        <v>779</v>
      </c>
      <c r="B19" s="1279">
        <f>B18*0.5</f>
        <v>398500</v>
      </c>
      <c r="C19" s="1279">
        <f>C18*0.5</f>
        <v>398500</v>
      </c>
      <c r="D19" s="1279">
        <f>D18*0.5</f>
        <v>398500</v>
      </c>
    </row>
    <row r="20" spans="1:4" ht="27.75" customHeight="1">
      <c r="A20" s="2015" t="s">
        <v>448</v>
      </c>
      <c r="B20" s="2015"/>
      <c r="C20" s="2015"/>
      <c r="D20" s="2015"/>
    </row>
    <row r="22" spans="1:4">
      <c r="A22" s="1271"/>
      <c r="C22" s="1255" t="s">
        <v>449</v>
      </c>
      <c r="D22" s="1271"/>
    </row>
    <row r="23" spans="1:4">
      <c r="A23" s="2013"/>
      <c r="B23" s="2013"/>
      <c r="C23" s="2013"/>
      <c r="D23" s="2013"/>
    </row>
    <row r="24" spans="1:4">
      <c r="A24" s="2014" t="s">
        <v>431</v>
      </c>
      <c r="B24" s="2014"/>
      <c r="C24" s="2014"/>
      <c r="D24" s="2014"/>
    </row>
    <row r="25" spans="1:4">
      <c r="A25" s="2014" t="s">
        <v>474</v>
      </c>
      <c r="B25" s="2014"/>
      <c r="C25" s="2014"/>
      <c r="D25" s="2014"/>
    </row>
    <row r="26" spans="1:4">
      <c r="A26" s="2014" t="s">
        <v>878</v>
      </c>
      <c r="B26" s="2014"/>
      <c r="C26" s="2014"/>
      <c r="D26" s="2014"/>
    </row>
    <row r="27" spans="1:4">
      <c r="D27" s="1272" t="s">
        <v>432</v>
      </c>
    </row>
    <row r="28" spans="1:4" ht="16.5" customHeight="1">
      <c r="A28" s="1273" t="s">
        <v>451</v>
      </c>
      <c r="B28" s="1273" t="s">
        <v>550</v>
      </c>
      <c r="C28" s="1273" t="s">
        <v>194</v>
      </c>
      <c r="D28" s="1273" t="s">
        <v>879</v>
      </c>
    </row>
    <row r="29" spans="1:4" ht="32.25" customHeight="1">
      <c r="A29" s="1262" t="s">
        <v>11</v>
      </c>
      <c r="B29" s="1280"/>
      <c r="C29" s="1280"/>
      <c r="D29" s="1280"/>
    </row>
    <row r="30" spans="1:4" ht="50.25" customHeight="1">
      <c r="A30" s="1262" t="s">
        <v>12</v>
      </c>
      <c r="B30" s="1280"/>
      <c r="C30" s="1280"/>
      <c r="D30" s="1280"/>
    </row>
    <row r="31" spans="1:4" ht="39" customHeight="1">
      <c r="A31" s="1262" t="s">
        <v>13</v>
      </c>
      <c r="B31" s="1280"/>
      <c r="C31" s="1280"/>
      <c r="D31" s="1280"/>
    </row>
    <row r="32" spans="1:4" ht="34.200000000000003">
      <c r="A32" s="1262" t="s">
        <v>14</v>
      </c>
      <c r="B32" s="1280"/>
      <c r="C32" s="1280"/>
      <c r="D32" s="1280"/>
    </row>
    <row r="33" spans="1:4" ht="45.6">
      <c r="A33" s="1262" t="s">
        <v>17</v>
      </c>
      <c r="B33" s="1280"/>
      <c r="C33" s="1280"/>
      <c r="D33" s="1280"/>
    </row>
    <row r="34" spans="1:4" ht="22.8">
      <c r="A34" s="1262" t="s">
        <v>16</v>
      </c>
      <c r="B34" s="1280"/>
      <c r="C34" s="1280"/>
      <c r="D34" s="1280"/>
    </row>
    <row r="35" spans="1:4" ht="34.200000000000003">
      <c r="A35" s="1262" t="s">
        <v>15</v>
      </c>
      <c r="B35" s="1280"/>
      <c r="C35" s="1280"/>
      <c r="D35" s="1280"/>
    </row>
    <row r="36" spans="1:4">
      <c r="A36" s="1276"/>
      <c r="B36" s="1280"/>
      <c r="C36" s="1280"/>
      <c r="D36" s="1280"/>
    </row>
    <row r="37" spans="1:4">
      <c r="A37" s="1276"/>
      <c r="B37" s="1280"/>
      <c r="C37" s="1280"/>
      <c r="D37" s="1280"/>
    </row>
    <row r="38" spans="1:4" ht="24">
      <c r="A38" s="1281" t="s">
        <v>471</v>
      </c>
      <c r="B38" s="1282">
        <f>B29+B30+B31+B32+B33+B34+B37</f>
        <v>0</v>
      </c>
      <c r="C38" s="1282">
        <f>C29+C30+C31+C32+C33+C34+C37</f>
        <v>0</v>
      </c>
      <c r="D38" s="1282">
        <f>D29+D30+D31+D32+D33+D34+D37</f>
        <v>0</v>
      </c>
    </row>
    <row r="39" spans="1:4">
      <c r="A39" s="1283"/>
    </row>
    <row r="40" spans="1:4" ht="12.75" customHeight="1">
      <c r="A40" s="2015" t="s">
        <v>472</v>
      </c>
      <c r="B40" s="2015"/>
      <c r="C40" s="2015"/>
      <c r="D40" s="2015"/>
    </row>
  </sheetData>
  <mergeCells count="10">
    <mergeCell ref="A2:D2"/>
    <mergeCell ref="A5:D5"/>
    <mergeCell ref="A25:D25"/>
    <mergeCell ref="A40:D40"/>
    <mergeCell ref="A23:D23"/>
    <mergeCell ref="A26:D26"/>
    <mergeCell ref="A20:D20"/>
    <mergeCell ref="A24:D24"/>
    <mergeCell ref="A4:D4"/>
    <mergeCell ref="A3:D3"/>
  </mergeCells>
  <phoneticPr fontId="0" type="noConversion"/>
  <pageMargins left="0.59055118110236227" right="0.39370078740157483" top="0.78740157480314965" bottom="0.39370078740157483" header="0.51181102362204722" footer="0.51181102362204722"/>
  <pageSetup paperSize="9" scale="90" firstPageNumber="45" orientation="portrait" useFirstPageNumber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37"/>
  <sheetViews>
    <sheetView topLeftCell="A62" workbookViewId="0">
      <selection activeCell="O5" sqref="O5"/>
    </sheetView>
  </sheetViews>
  <sheetFormatPr defaultColWidth="8" defaultRowHeight="13.2"/>
  <cols>
    <col min="1" max="1" width="8.44140625" style="345" customWidth="1"/>
    <col min="2" max="2" width="8.5546875" style="249" customWidth="1"/>
    <col min="3" max="3" width="55.33203125" style="249" customWidth="1"/>
    <col min="4" max="4" width="11.44140625" style="249" hidden="1" customWidth="1"/>
    <col min="5" max="5" width="11" style="249" customWidth="1"/>
    <col min="6" max="6" width="10.6640625" style="249" hidden="1" customWidth="1"/>
    <col min="7" max="7" width="12.109375" style="249" hidden="1" customWidth="1"/>
    <col min="8" max="8" width="12" style="249" customWidth="1"/>
    <col min="9" max="9" width="9.6640625" style="249" customWidth="1"/>
    <col min="10" max="11" width="8" style="249" customWidth="1"/>
    <col min="12" max="12" width="8.6640625" style="249" customWidth="1"/>
    <col min="13" max="16384" width="8" style="249"/>
  </cols>
  <sheetData>
    <row r="1" spans="1:12" s="228" customFormat="1" ht="21" customHeight="1" thickBot="1">
      <c r="A1" s="1" t="s">
        <v>186</v>
      </c>
      <c r="E1" s="229"/>
      <c r="H1" s="373"/>
    </row>
    <row r="2" spans="1:12" s="235" customFormat="1" ht="15.6">
      <c r="A2" s="231" t="s">
        <v>148</v>
      </c>
      <c r="B2" s="232"/>
      <c r="C2" s="233" t="s">
        <v>300</v>
      </c>
      <c r="D2" s="1138"/>
      <c r="E2" s="234" t="s">
        <v>149</v>
      </c>
    </row>
    <row r="3" spans="1:12" s="235" customFormat="1" ht="16.2" thickBot="1">
      <c r="A3" s="236" t="s">
        <v>150</v>
      </c>
      <c r="B3" s="237"/>
      <c r="C3" s="374" t="s">
        <v>912</v>
      </c>
      <c r="D3" s="1160"/>
      <c r="E3" s="375" t="s">
        <v>149</v>
      </c>
    </row>
    <row r="4" spans="1:12" s="240" customFormat="1" ht="21" customHeight="1" thickBot="1">
      <c r="E4" s="241" t="s">
        <v>152</v>
      </c>
    </row>
    <row r="5" spans="1:12" ht="53.4" thickBot="1">
      <c r="A5" s="242" t="s">
        <v>153</v>
      </c>
      <c r="B5" s="243" t="s">
        <v>154</v>
      </c>
      <c r="C5" s="244" t="s">
        <v>155</v>
      </c>
      <c r="D5" s="245" t="s">
        <v>562</v>
      </c>
      <c r="E5" s="245" t="s">
        <v>866</v>
      </c>
      <c r="F5" s="349" t="s">
        <v>870</v>
      </c>
      <c r="G5" s="349" t="s">
        <v>743</v>
      </c>
      <c r="H5" s="348" t="s">
        <v>833</v>
      </c>
      <c r="I5" s="349" t="s">
        <v>1011</v>
      </c>
      <c r="J5" s="696" t="s">
        <v>189</v>
      </c>
      <c r="K5" s="242" t="s">
        <v>55</v>
      </c>
      <c r="L5" s="248" t="s">
        <v>56</v>
      </c>
    </row>
    <row r="6" spans="1:12" ht="16.2" thickBot="1">
      <c r="A6" s="376" t="s">
        <v>156</v>
      </c>
      <c r="B6" s="377"/>
      <c r="C6" s="378"/>
      <c r="D6" s="1042"/>
      <c r="E6" s="379"/>
      <c r="F6" s="380"/>
      <c r="G6" s="380"/>
      <c r="H6" s="381"/>
      <c r="I6" s="380"/>
      <c r="J6" s="380"/>
      <c r="K6" s="255"/>
      <c r="L6" s="254"/>
    </row>
    <row r="7" spans="1:12" s="261" customFormat="1" ht="16.2" thickBot="1">
      <c r="A7" s="256">
        <v>1</v>
      </c>
      <c r="B7" s="257">
        <v>2</v>
      </c>
      <c r="C7" s="257">
        <v>3</v>
      </c>
      <c r="D7" s="1043"/>
      <c r="E7" s="258">
        <v>4</v>
      </c>
      <c r="F7" s="260"/>
      <c r="G7" s="260"/>
      <c r="H7" s="259"/>
      <c r="I7" s="260"/>
      <c r="J7" s="260"/>
      <c r="K7" s="260"/>
      <c r="L7" s="259"/>
    </row>
    <row r="8" spans="1:12" s="387" customFormat="1" ht="15.6">
      <c r="A8" s="382"/>
      <c r="B8" s="383"/>
      <c r="C8" s="383" t="s">
        <v>190</v>
      </c>
      <c r="D8" s="383"/>
      <c r="E8" s="384"/>
      <c r="F8" s="385"/>
      <c r="G8" s="385"/>
      <c r="H8" s="386"/>
      <c r="I8" s="385"/>
      <c r="J8" s="1533"/>
      <c r="K8" s="1523"/>
      <c r="L8" s="386"/>
    </row>
    <row r="9" spans="1:12" s="354" customFormat="1">
      <c r="A9" s="267">
        <v>1</v>
      </c>
      <c r="B9" s="268"/>
      <c r="C9" s="66" t="s">
        <v>836</v>
      </c>
      <c r="D9" s="1140"/>
      <c r="E9" s="269"/>
      <c r="F9" s="388"/>
      <c r="G9" s="388"/>
      <c r="H9" s="389"/>
      <c r="I9" s="388"/>
      <c r="J9" s="389"/>
      <c r="K9" s="1524"/>
      <c r="L9" s="389"/>
    </row>
    <row r="10" spans="1:12">
      <c r="A10" s="267"/>
      <c r="B10" s="268">
        <v>1</v>
      </c>
      <c r="C10" s="59" t="s">
        <v>896</v>
      </c>
      <c r="D10" s="1141"/>
      <c r="E10" s="269"/>
      <c r="F10" s="358"/>
      <c r="G10" s="358"/>
      <c r="H10" s="363">
        <f>SUM(F10:G10)</f>
        <v>0</v>
      </c>
      <c r="I10" s="358">
        <f>I11</f>
        <v>0</v>
      </c>
      <c r="J10" s="363"/>
      <c r="K10" s="682"/>
      <c r="L10" s="363"/>
    </row>
    <row r="11" spans="1:12" hidden="1">
      <c r="A11" s="267"/>
      <c r="B11" s="268"/>
      <c r="C11" s="390" t="s">
        <v>191</v>
      </c>
      <c r="D11" s="1161"/>
      <c r="E11" s="269"/>
      <c r="F11" s="358"/>
      <c r="G11" s="358"/>
      <c r="H11" s="363"/>
      <c r="I11" s="358"/>
      <c r="J11" s="363"/>
      <c r="K11" s="682"/>
      <c r="L11" s="363"/>
    </row>
    <row r="12" spans="1:12">
      <c r="A12" s="267"/>
      <c r="B12" s="268">
        <v>2</v>
      </c>
      <c r="C12" s="59" t="s">
        <v>897</v>
      </c>
      <c r="D12" s="1141"/>
      <c r="E12" s="269"/>
      <c r="F12" s="358">
        <f>F13+F14</f>
        <v>1652</v>
      </c>
      <c r="G12" s="358">
        <f>G13+G14</f>
        <v>0</v>
      </c>
      <c r="H12" s="363">
        <f t="shared" ref="H12:H17" si="0">SUM(F12:G12)</f>
        <v>1652</v>
      </c>
      <c r="I12" s="358">
        <f>SUM(I13:I14)</f>
        <v>1855</v>
      </c>
      <c r="J12" s="644">
        <f>I12/H12</f>
        <v>1.1228813559322033</v>
      </c>
      <c r="K12" s="682"/>
      <c r="L12" s="363"/>
    </row>
    <row r="13" spans="1:12">
      <c r="A13" s="267"/>
      <c r="B13" s="268"/>
      <c r="C13" s="59" t="s">
        <v>192</v>
      </c>
      <c r="D13" s="1141"/>
      <c r="E13" s="269"/>
      <c r="F13" s="358"/>
      <c r="G13" s="358"/>
      <c r="H13" s="363">
        <f t="shared" si="0"/>
        <v>0</v>
      </c>
      <c r="I13" s="358"/>
      <c r="J13" s="644"/>
      <c r="K13" s="682"/>
      <c r="L13" s="363"/>
    </row>
    <row r="14" spans="1:12">
      <c r="A14" s="267"/>
      <c r="B14" s="268"/>
      <c r="C14" s="59" t="s">
        <v>191</v>
      </c>
      <c r="D14" s="1141"/>
      <c r="E14" s="269"/>
      <c r="F14" s="358">
        <v>1652</v>
      </c>
      <c r="G14" s="358"/>
      <c r="H14" s="363">
        <f t="shared" si="0"/>
        <v>1652</v>
      </c>
      <c r="I14" s="358">
        <v>1855</v>
      </c>
      <c r="J14" s="644">
        <f t="shared" ref="J14:J21" si="1">I14/H14</f>
        <v>1.1228813559322033</v>
      </c>
      <c r="K14" s="682"/>
      <c r="L14" s="363"/>
    </row>
    <row r="15" spans="1:12">
      <c r="A15" s="267"/>
      <c r="B15" s="268">
        <v>3</v>
      </c>
      <c r="C15" s="59" t="s">
        <v>842</v>
      </c>
      <c r="D15" s="1141"/>
      <c r="E15" s="269"/>
      <c r="F15" s="358">
        <f>F16+F17</f>
        <v>238</v>
      </c>
      <c r="G15" s="358">
        <f>G16+G17</f>
        <v>0</v>
      </c>
      <c r="H15" s="363">
        <f t="shared" si="0"/>
        <v>238</v>
      </c>
      <c r="I15" s="358">
        <f>SUM(I16:I17)</f>
        <v>283</v>
      </c>
      <c r="J15" s="644">
        <f t="shared" si="1"/>
        <v>1.1890756302521008</v>
      </c>
      <c r="K15" s="682"/>
      <c r="L15" s="363"/>
    </row>
    <row r="16" spans="1:12">
      <c r="A16" s="267"/>
      <c r="B16" s="268"/>
      <c r="C16" s="59" t="s">
        <v>192</v>
      </c>
      <c r="D16" s="1141"/>
      <c r="E16" s="269"/>
      <c r="F16" s="358"/>
      <c r="G16" s="358"/>
      <c r="H16" s="363">
        <f t="shared" si="0"/>
        <v>0</v>
      </c>
      <c r="I16" s="358"/>
      <c r="J16" s="644"/>
      <c r="K16" s="682"/>
      <c r="L16" s="363"/>
    </row>
    <row r="17" spans="1:12">
      <c r="A17" s="267"/>
      <c r="B17" s="268"/>
      <c r="C17" s="59" t="s">
        <v>191</v>
      </c>
      <c r="D17" s="1161"/>
      <c r="E17" s="269"/>
      <c r="F17" s="358">
        <v>238</v>
      </c>
      <c r="G17" s="358"/>
      <c r="H17" s="363">
        <f t="shared" si="0"/>
        <v>238</v>
      </c>
      <c r="I17" s="358">
        <v>283</v>
      </c>
      <c r="J17" s="644">
        <f t="shared" si="1"/>
        <v>1.1890756302521008</v>
      </c>
      <c r="K17" s="682"/>
      <c r="L17" s="363"/>
    </row>
    <row r="18" spans="1:12">
      <c r="A18" s="267"/>
      <c r="B18" s="268">
        <v>4</v>
      </c>
      <c r="C18" s="59" t="s">
        <v>844</v>
      </c>
      <c r="D18" s="1141"/>
      <c r="E18" s="269"/>
      <c r="F18" s="358"/>
      <c r="G18" s="358"/>
      <c r="H18" s="363">
        <f t="shared" ref="H18:H23" si="2">SUM(F18:G18)</f>
        <v>0</v>
      </c>
      <c r="I18" s="358"/>
      <c r="J18" s="644"/>
      <c r="K18" s="682"/>
      <c r="L18" s="363"/>
    </row>
    <row r="19" spans="1:12">
      <c r="A19" s="267"/>
      <c r="B19" s="268">
        <v>5</v>
      </c>
      <c r="C19" s="59" t="s">
        <v>893</v>
      </c>
      <c r="D19" s="1141"/>
      <c r="E19" s="269"/>
      <c r="F19" s="358">
        <f>F20</f>
        <v>0</v>
      </c>
      <c r="G19" s="358">
        <f>G20</f>
        <v>0</v>
      </c>
      <c r="H19" s="363">
        <f t="shared" si="2"/>
        <v>0</v>
      </c>
      <c r="I19" s="358">
        <f>I20</f>
        <v>0</v>
      </c>
      <c r="J19" s="644"/>
      <c r="K19" s="682"/>
      <c r="L19" s="363"/>
    </row>
    <row r="20" spans="1:12" hidden="1">
      <c r="A20" s="267"/>
      <c r="B20" s="268"/>
      <c r="C20" s="59" t="s">
        <v>206</v>
      </c>
      <c r="D20" s="1141"/>
      <c r="E20" s="269"/>
      <c r="F20" s="358"/>
      <c r="G20" s="358"/>
      <c r="H20" s="363">
        <f t="shared" si="2"/>
        <v>0</v>
      </c>
      <c r="I20" s="358"/>
      <c r="J20" s="644" t="e">
        <f t="shared" si="1"/>
        <v>#DIV/0!</v>
      </c>
      <c r="K20" s="682"/>
      <c r="L20" s="363"/>
    </row>
    <row r="21" spans="1:12">
      <c r="A21" s="267"/>
      <c r="B21" s="268"/>
      <c r="C21" s="66" t="s">
        <v>848</v>
      </c>
      <c r="D21" s="1140"/>
      <c r="E21" s="1404">
        <f>E10+E12+E15+E18+E19</f>
        <v>0</v>
      </c>
      <c r="F21" s="358">
        <f>F10+F12+F15+F18+F19</f>
        <v>1890</v>
      </c>
      <c r="G21" s="358">
        <f>G10+G12+G15+G18+G19</f>
        <v>0</v>
      </c>
      <c r="H21" s="363">
        <f t="shared" si="2"/>
        <v>1890</v>
      </c>
      <c r="I21" s="358">
        <f>I10+I12+I15+I18+I19</f>
        <v>2138</v>
      </c>
      <c r="J21" s="644">
        <f t="shared" si="1"/>
        <v>1.1312169312169311</v>
      </c>
      <c r="K21" s="682"/>
      <c r="L21" s="363"/>
    </row>
    <row r="22" spans="1:12" s="354" customFormat="1" ht="13.8" thickBot="1">
      <c r="A22" s="278"/>
      <c r="B22" s="279">
        <v>6</v>
      </c>
      <c r="C22" s="101" t="s">
        <v>850</v>
      </c>
      <c r="D22" s="1142"/>
      <c r="E22" s="391"/>
      <c r="F22" s="392"/>
      <c r="G22" s="392"/>
      <c r="H22" s="393">
        <f t="shared" si="2"/>
        <v>0</v>
      </c>
      <c r="I22" s="392"/>
      <c r="J22" s="393"/>
      <c r="K22" s="1525"/>
      <c r="L22" s="393"/>
    </row>
    <row r="23" spans="1:12" s="334" customFormat="1" ht="14.4" thickBot="1">
      <c r="A23" s="284"/>
      <c r="B23" s="285"/>
      <c r="C23" s="77" t="s">
        <v>158</v>
      </c>
      <c r="D23" s="1162"/>
      <c r="E23" s="394">
        <f>+E21+E22</f>
        <v>0</v>
      </c>
      <c r="F23" s="448">
        <f>+F21+F22</f>
        <v>1890</v>
      </c>
      <c r="G23" s="448">
        <f>+G21+G22</f>
        <v>0</v>
      </c>
      <c r="H23" s="675">
        <f t="shared" si="2"/>
        <v>1890</v>
      </c>
      <c r="I23" s="397">
        <f>+I21+I22</f>
        <v>2138</v>
      </c>
      <c r="J23" s="1521"/>
      <c r="K23" s="764">
        <f>+K21+K22</f>
        <v>0</v>
      </c>
      <c r="L23" s="394">
        <f>+L21+L22</f>
        <v>0</v>
      </c>
    </row>
    <row r="24" spans="1:12" s="334" customFormat="1" ht="13.8">
      <c r="A24" s="290">
        <v>3</v>
      </c>
      <c r="B24" s="291"/>
      <c r="C24" s="292" t="s">
        <v>195</v>
      </c>
      <c r="D24" s="1143"/>
      <c r="E24" s="398"/>
      <c r="F24" s="399"/>
      <c r="G24" s="400"/>
      <c r="H24" s="401"/>
      <c r="I24" s="399"/>
      <c r="J24" s="296"/>
      <c r="K24" s="1526"/>
      <c r="L24" s="406"/>
    </row>
    <row r="25" spans="1:12" s="334" customFormat="1" ht="13.8">
      <c r="A25" s="267"/>
      <c r="B25" s="268">
        <v>2</v>
      </c>
      <c r="C25" s="59" t="s">
        <v>891</v>
      </c>
      <c r="D25" s="1141"/>
      <c r="E25" s="356">
        <f>SUM(E26:E30)</f>
        <v>0</v>
      </c>
      <c r="F25" s="299">
        <f>SUM(F26:F30)</f>
        <v>3047</v>
      </c>
      <c r="G25" s="299">
        <f>SUM(G26:G30)</f>
        <v>0</v>
      </c>
      <c r="H25" s="367">
        <f t="shared" ref="H25:H30" si="3">SUM(F25:G25)</f>
        <v>3047</v>
      </c>
      <c r="I25" s="298">
        <f>SUM(I26:I29)</f>
        <v>3047</v>
      </c>
      <c r="J25" s="644">
        <f>I25/H25</f>
        <v>1</v>
      </c>
      <c r="K25" s="1527"/>
      <c r="L25" s="408"/>
    </row>
    <row r="26" spans="1:12" s="334" customFormat="1" ht="13.8" hidden="1">
      <c r="A26" s="267"/>
      <c r="B26" s="268"/>
      <c r="C26" s="402"/>
      <c r="D26" s="1163"/>
      <c r="E26" s="356"/>
      <c r="F26" s="356"/>
      <c r="G26" s="299"/>
      <c r="H26" s="367">
        <f t="shared" si="3"/>
        <v>0</v>
      </c>
      <c r="I26" s="298"/>
      <c r="J26" s="644" t="e">
        <f>I26/H26</f>
        <v>#DIV/0!</v>
      </c>
      <c r="K26" s="1527"/>
      <c r="L26" s="408"/>
    </row>
    <row r="27" spans="1:12" s="334" customFormat="1" ht="13.8" hidden="1">
      <c r="A27" s="267"/>
      <c r="B27" s="268"/>
      <c r="C27" s="402"/>
      <c r="D27" s="1163"/>
      <c r="E27" s="356"/>
      <c r="F27" s="356"/>
      <c r="G27" s="299"/>
      <c r="H27" s="367">
        <f t="shared" si="3"/>
        <v>0</v>
      </c>
      <c r="I27" s="298"/>
      <c r="J27" s="644" t="e">
        <f>I27/H27</f>
        <v>#DIV/0!</v>
      </c>
      <c r="K27" s="1527"/>
      <c r="L27" s="408"/>
    </row>
    <row r="28" spans="1:12" s="334" customFormat="1" ht="13.8" hidden="1">
      <c r="A28" s="267"/>
      <c r="B28" s="268"/>
      <c r="C28" s="402"/>
      <c r="D28" s="1163"/>
      <c r="E28" s="356"/>
      <c r="F28" s="356"/>
      <c r="G28" s="299"/>
      <c r="H28" s="367">
        <f t="shared" si="3"/>
        <v>0</v>
      </c>
      <c r="I28" s="312"/>
      <c r="J28" s="1565"/>
      <c r="K28" s="1527"/>
      <c r="L28" s="408"/>
    </row>
    <row r="29" spans="1:12" s="334" customFormat="1" ht="13.8">
      <c r="A29" s="267"/>
      <c r="B29" s="268"/>
      <c r="C29" s="402" t="s">
        <v>191</v>
      </c>
      <c r="D29" s="1163"/>
      <c r="E29" s="356"/>
      <c r="F29" s="356">
        <v>3047</v>
      </c>
      <c r="G29" s="299"/>
      <c r="H29" s="367">
        <f t="shared" si="3"/>
        <v>3047</v>
      </c>
      <c r="I29" s="298">
        <v>3047</v>
      </c>
      <c r="J29" s="644">
        <f>I29/H29</f>
        <v>1</v>
      </c>
      <c r="K29" s="1527"/>
      <c r="L29" s="408"/>
    </row>
    <row r="30" spans="1:12" s="334" customFormat="1" ht="13.8">
      <c r="A30" s="267"/>
      <c r="B30" s="268"/>
      <c r="C30" s="402"/>
      <c r="D30" s="1163"/>
      <c r="E30" s="356"/>
      <c r="F30" s="983"/>
      <c r="G30" s="299"/>
      <c r="H30" s="367">
        <f t="shared" si="3"/>
        <v>0</v>
      </c>
      <c r="I30" s="298"/>
      <c r="J30" s="644"/>
      <c r="K30" s="1528"/>
      <c r="L30" s="411"/>
    </row>
    <row r="31" spans="1:12" s="334" customFormat="1" ht="14.4" thickBot="1">
      <c r="A31" s="305"/>
      <c r="B31" s="306"/>
      <c r="C31" s="403" t="s">
        <v>748</v>
      </c>
      <c r="D31" s="1164"/>
      <c r="E31" s="404"/>
      <c r="F31" s="312"/>
      <c r="G31" s="311"/>
      <c r="H31" s="405"/>
      <c r="I31" s="312"/>
      <c r="J31" s="313"/>
      <c r="K31" s="1528"/>
      <c r="L31" s="411"/>
    </row>
    <row r="32" spans="1:12" s="334" customFormat="1" ht="14.4" thickBot="1">
      <c r="A32" s="284"/>
      <c r="B32" s="285"/>
      <c r="C32" s="77" t="s">
        <v>195</v>
      </c>
      <c r="D32" s="286">
        <f>D25+D31</f>
        <v>0</v>
      </c>
      <c r="E32" s="286">
        <f>E25+E31</f>
        <v>0</v>
      </c>
      <c r="F32" s="286">
        <f>F25</f>
        <v>3047</v>
      </c>
      <c r="G32" s="287">
        <f>G25</f>
        <v>0</v>
      </c>
      <c r="H32" s="366">
        <f>SUM(F32:G32)</f>
        <v>3047</v>
      </c>
      <c r="I32" s="288">
        <f>+I25</f>
        <v>3047</v>
      </c>
      <c r="J32" s="532">
        <f>I32/H32</f>
        <v>1</v>
      </c>
      <c r="K32" s="366">
        <f>K25+K31</f>
        <v>0</v>
      </c>
      <c r="L32" s="286">
        <f>L25+L31</f>
        <v>0</v>
      </c>
    </row>
    <row r="33" spans="1:12" s="334" customFormat="1" ht="13.8">
      <c r="A33" s="290">
        <v>4</v>
      </c>
      <c r="B33" s="291"/>
      <c r="C33" s="292" t="s">
        <v>924</v>
      </c>
      <c r="D33" s="1143"/>
      <c r="E33" s="398"/>
      <c r="F33" s="399"/>
      <c r="G33" s="399"/>
      <c r="H33" s="406"/>
      <c r="I33" s="399"/>
      <c r="J33" s="296"/>
      <c r="K33" s="1526"/>
      <c r="L33" s="406"/>
    </row>
    <row r="34" spans="1:12" s="334" customFormat="1" ht="13.8">
      <c r="A34" s="267"/>
      <c r="B34" s="268">
        <v>1</v>
      </c>
      <c r="C34" s="59" t="s">
        <v>926</v>
      </c>
      <c r="D34" s="1141"/>
      <c r="E34" s="269"/>
      <c r="F34" s="407"/>
      <c r="G34" s="407"/>
      <c r="H34" s="408">
        <f t="shared" ref="H34:H39" si="4">SUM(F34:G34)</f>
        <v>0</v>
      </c>
      <c r="I34" s="407">
        <f>I35</f>
        <v>0</v>
      </c>
      <c r="J34" s="277"/>
      <c r="K34" s="1527"/>
      <c r="L34" s="408"/>
    </row>
    <row r="35" spans="1:12" s="334" customFormat="1" ht="13.8" hidden="1">
      <c r="A35" s="267"/>
      <c r="B35" s="268"/>
      <c r="C35" s="390"/>
      <c r="D35" s="1161"/>
      <c r="E35" s="269"/>
      <c r="F35" s="407"/>
      <c r="G35" s="407"/>
      <c r="H35" s="408">
        <f t="shared" si="4"/>
        <v>0</v>
      </c>
      <c r="I35" s="407"/>
      <c r="J35" s="277"/>
      <c r="K35" s="1527"/>
      <c r="L35" s="408"/>
    </row>
    <row r="36" spans="1:12" s="334" customFormat="1" ht="13.8">
      <c r="A36" s="267"/>
      <c r="B36" s="268">
        <v>2</v>
      </c>
      <c r="C36" s="59" t="s">
        <v>161</v>
      </c>
      <c r="D36" s="1141"/>
      <c r="E36" s="269"/>
      <c r="F36" s="407"/>
      <c r="G36" s="407"/>
      <c r="H36" s="408">
        <f t="shared" si="4"/>
        <v>0</v>
      </c>
      <c r="I36" s="407"/>
      <c r="J36" s="277"/>
      <c r="K36" s="1527"/>
      <c r="L36" s="408"/>
    </row>
    <row r="37" spans="1:12" s="334" customFormat="1" ht="13.8">
      <c r="A37" s="267"/>
      <c r="B37" s="268">
        <v>3</v>
      </c>
      <c r="C37" s="59" t="s">
        <v>940</v>
      </c>
      <c r="D37" s="1141"/>
      <c r="E37" s="269"/>
      <c r="F37" s="407"/>
      <c r="G37" s="407"/>
      <c r="H37" s="408">
        <f t="shared" si="4"/>
        <v>0</v>
      </c>
      <c r="I37" s="407"/>
      <c r="J37" s="277"/>
      <c r="K37" s="1527"/>
      <c r="L37" s="408"/>
    </row>
    <row r="38" spans="1:12" s="334" customFormat="1" ht="14.4" thickBot="1">
      <c r="A38" s="278"/>
      <c r="B38" s="279"/>
      <c r="C38" s="319" t="s">
        <v>945</v>
      </c>
      <c r="D38" s="1145"/>
      <c r="E38" s="409">
        <f>SUM(E37:E37)</f>
        <v>0</v>
      </c>
      <c r="F38" s="410">
        <f>SUM(F37:F37)</f>
        <v>0</v>
      </c>
      <c r="G38" s="410">
        <f>SUM(G37:G37)</f>
        <v>0</v>
      </c>
      <c r="H38" s="411">
        <f t="shared" si="4"/>
        <v>0</v>
      </c>
      <c r="I38" s="410">
        <f>SUM(I37:I37)</f>
        <v>0</v>
      </c>
      <c r="J38" s="283"/>
      <c r="K38" s="1522">
        <f>SUM(K37:K37)</f>
        <v>0</v>
      </c>
      <c r="L38" s="409">
        <f>SUM(L37:L37)</f>
        <v>0</v>
      </c>
    </row>
    <row r="39" spans="1:12" s="334" customFormat="1" ht="14.4" thickBot="1">
      <c r="A39" s="284"/>
      <c r="B39" s="285"/>
      <c r="C39" s="77" t="s">
        <v>924</v>
      </c>
      <c r="D39" s="1162"/>
      <c r="E39" s="394">
        <f>E34+E36+E38</f>
        <v>0</v>
      </c>
      <c r="F39" s="395">
        <f>F34+F36+F38</f>
        <v>0</v>
      </c>
      <c r="G39" s="395">
        <f>G34+G36+G38</f>
        <v>0</v>
      </c>
      <c r="H39" s="396">
        <f t="shared" si="4"/>
        <v>0</v>
      </c>
      <c r="I39" s="397">
        <f>I34+I36+I38</f>
        <v>0</v>
      </c>
      <c r="J39" s="1521"/>
      <c r="K39" s="764">
        <f>K34+K36+K38</f>
        <v>0</v>
      </c>
      <c r="L39" s="394">
        <f>L34+L36+L38</f>
        <v>0</v>
      </c>
    </row>
    <row r="40" spans="1:12" s="334" customFormat="1" ht="22.5" hidden="1" customHeight="1">
      <c r="A40" s="412"/>
      <c r="B40" s="413"/>
      <c r="C40" s="414"/>
      <c r="D40" s="414"/>
      <c r="E40" s="415"/>
      <c r="F40" s="416"/>
      <c r="G40" s="416"/>
      <c r="H40" s="417"/>
      <c r="I40" s="418"/>
      <c r="J40" s="313"/>
      <c r="K40" s="1526"/>
      <c r="L40" s="406"/>
    </row>
    <row r="41" spans="1:12" s="334" customFormat="1" ht="30.75" hidden="1" customHeight="1">
      <c r="A41" s="419"/>
      <c r="B41" s="420"/>
      <c r="C41" s="421"/>
      <c r="D41" s="421"/>
      <c r="E41" s="422"/>
      <c r="F41" s="399"/>
      <c r="G41" s="399"/>
      <c r="H41" s="406"/>
      <c r="I41" s="399"/>
      <c r="J41" s="296"/>
      <c r="K41" s="1527"/>
      <c r="L41" s="408"/>
    </row>
    <row r="42" spans="1:12" s="334" customFormat="1" ht="15.6">
      <c r="A42" s="423"/>
      <c r="B42" s="424"/>
      <c r="C42" s="425" t="s">
        <v>197</v>
      </c>
      <c r="D42" s="1139"/>
      <c r="E42" s="426"/>
      <c r="F42" s="407"/>
      <c r="G42" s="407"/>
      <c r="H42" s="408"/>
      <c r="I42" s="407"/>
      <c r="J42" s="277"/>
      <c r="K42" s="1527"/>
      <c r="L42" s="408"/>
    </row>
    <row r="43" spans="1:12" s="334" customFormat="1" ht="13.8" hidden="1">
      <c r="A43" s="423"/>
      <c r="B43" s="424"/>
      <c r="C43" s="402" t="s">
        <v>113</v>
      </c>
      <c r="D43" s="1163"/>
      <c r="E43" s="356">
        <f>E26</f>
        <v>0</v>
      </c>
      <c r="F43" s="356">
        <f>F26+F34</f>
        <v>0</v>
      </c>
      <c r="G43" s="299">
        <f>G26+G34</f>
        <v>0</v>
      </c>
      <c r="H43" s="367">
        <f t="shared" ref="H43:H49" si="5">SUM(F43:G43)</f>
        <v>0</v>
      </c>
      <c r="I43" s="298">
        <f>I26</f>
        <v>0</v>
      </c>
      <c r="J43" s="277" t="e">
        <f>I43/H43</f>
        <v>#DIV/0!</v>
      </c>
      <c r="K43" s="1527"/>
      <c r="L43" s="408"/>
    </row>
    <row r="44" spans="1:12" s="334" customFormat="1" ht="13.8" hidden="1">
      <c r="A44" s="423"/>
      <c r="B44" s="424"/>
      <c r="C44" s="402"/>
      <c r="D44" s="1163"/>
      <c r="E44" s="356">
        <f>E27</f>
        <v>0</v>
      </c>
      <c r="F44" s="356">
        <f>F27</f>
        <v>0</v>
      </c>
      <c r="G44" s="299">
        <f>G27</f>
        <v>0</v>
      </c>
      <c r="H44" s="367">
        <f t="shared" si="5"/>
        <v>0</v>
      </c>
      <c r="I44" s="298">
        <f>I27</f>
        <v>0</v>
      </c>
      <c r="J44" s="277" t="e">
        <f>I44/H44</f>
        <v>#DIV/0!</v>
      </c>
      <c r="K44" s="1527"/>
      <c r="L44" s="408"/>
    </row>
    <row r="45" spans="1:12" s="334" customFormat="1" ht="13.8" hidden="1">
      <c r="A45" s="423"/>
      <c r="B45" s="424"/>
      <c r="C45" s="402" t="s">
        <v>227</v>
      </c>
      <c r="D45" s="1141"/>
      <c r="E45" s="273">
        <f>E30</f>
        <v>0</v>
      </c>
      <c r="F45" s="299">
        <f>F30</f>
        <v>0</v>
      </c>
      <c r="G45" s="299">
        <f>G30</f>
        <v>0</v>
      </c>
      <c r="H45" s="427">
        <f t="shared" si="5"/>
        <v>0</v>
      </c>
      <c r="I45" s="298"/>
      <c r="J45" s="277"/>
      <c r="K45" s="1527"/>
      <c r="L45" s="408"/>
    </row>
    <row r="46" spans="1:12" s="334" customFormat="1" ht="13.8" hidden="1">
      <c r="A46" s="423"/>
      <c r="B46" s="424"/>
      <c r="C46" s="59" t="s">
        <v>206</v>
      </c>
      <c r="D46" s="1141"/>
      <c r="E46" s="273"/>
      <c r="F46" s="299"/>
      <c r="G46" s="299">
        <f>G20</f>
        <v>0</v>
      </c>
      <c r="H46" s="427">
        <f t="shared" si="5"/>
        <v>0</v>
      </c>
      <c r="I46" s="298"/>
      <c r="J46" s="277"/>
      <c r="K46" s="1527"/>
      <c r="L46" s="408"/>
    </row>
    <row r="47" spans="1:12" s="334" customFormat="1" ht="13.8" hidden="1">
      <c r="A47" s="423"/>
      <c r="B47" s="424"/>
      <c r="C47" s="59" t="s">
        <v>192</v>
      </c>
      <c r="D47" s="1165"/>
      <c r="E47" s="269"/>
      <c r="F47" s="299">
        <f>F20+F13+F16</f>
        <v>0</v>
      </c>
      <c r="G47" s="299">
        <f>G13+G16</f>
        <v>0</v>
      </c>
      <c r="H47" s="427">
        <f t="shared" si="5"/>
        <v>0</v>
      </c>
      <c r="I47" s="298">
        <f>I20</f>
        <v>0</v>
      </c>
      <c r="J47" s="277"/>
      <c r="K47" s="1527"/>
      <c r="L47" s="408"/>
    </row>
    <row r="48" spans="1:12" s="334" customFormat="1" ht="14.4" thickBot="1">
      <c r="A48" s="429"/>
      <c r="B48" s="430"/>
      <c r="C48" s="402" t="s">
        <v>191</v>
      </c>
      <c r="D48" s="308">
        <f>D29</f>
        <v>0</v>
      </c>
      <c r="E48" s="308">
        <f>E29</f>
        <v>0</v>
      </c>
      <c r="F48" s="431">
        <f>F29+F14+F17</f>
        <v>4937</v>
      </c>
      <c r="G48" s="431">
        <f>G29+G14+G17</f>
        <v>0</v>
      </c>
      <c r="H48" s="432">
        <f t="shared" si="5"/>
        <v>4937</v>
      </c>
      <c r="I48" s="312">
        <f>I14+I17+I29+I35</f>
        <v>5185</v>
      </c>
      <c r="J48" s="1565">
        <f>I48/H48</f>
        <v>1.0502329349807575</v>
      </c>
      <c r="K48" s="1528"/>
      <c r="L48" s="1391"/>
    </row>
    <row r="49" spans="1:12" s="334" customFormat="1" ht="16.2" thickBot="1">
      <c r="A49" s="434"/>
      <c r="B49" s="435"/>
      <c r="C49" s="159" t="s">
        <v>198</v>
      </c>
      <c r="D49" s="436">
        <f>SUM(D43:D48)</f>
        <v>0</v>
      </c>
      <c r="E49" s="436">
        <f>SUM(E43:E48)</f>
        <v>0</v>
      </c>
      <c r="F49" s="436">
        <f>SUM(F43:F48)</f>
        <v>4937</v>
      </c>
      <c r="G49" s="437">
        <f>SUM(G43:G48)</f>
        <v>0</v>
      </c>
      <c r="H49" s="436">
        <f t="shared" si="5"/>
        <v>4937</v>
      </c>
      <c r="I49" s="437">
        <f>SUM(I43:I48)</f>
        <v>5185</v>
      </c>
      <c r="J49" s="532">
        <f>I49/H49</f>
        <v>1.0502329349807575</v>
      </c>
      <c r="K49" s="624">
        <f>SUM(K43:K48)</f>
        <v>0</v>
      </c>
      <c r="L49" s="436">
        <f>SUM(L43:L48)</f>
        <v>0</v>
      </c>
    </row>
    <row r="50" spans="1:12" s="387" customFormat="1" ht="16.2" thickBot="1">
      <c r="A50" s="438"/>
      <c r="B50" s="439"/>
      <c r="C50" s="439" t="s">
        <v>169</v>
      </c>
      <c r="D50" s="439"/>
      <c r="E50" s="440"/>
      <c r="F50" s="441"/>
      <c r="G50" s="441"/>
      <c r="H50" s="442"/>
      <c r="I50" s="441"/>
      <c r="J50" s="313"/>
      <c r="K50" s="1523"/>
      <c r="L50" s="386"/>
    </row>
    <row r="51" spans="1:12" s="354" customFormat="1" ht="16.2" hidden="1" thickBot="1">
      <c r="A51" s="443"/>
      <c r="B51" s="444"/>
      <c r="C51" s="445" t="s">
        <v>199</v>
      </c>
      <c r="D51" s="446">
        <f>SUM(D52:D54)</f>
        <v>0</v>
      </c>
      <c r="E51" s="446">
        <f>SUM(E52:E54)</f>
        <v>0</v>
      </c>
      <c r="F51" s="446">
        <f>SUM(F52:F54)</f>
        <v>0</v>
      </c>
      <c r="G51" s="447">
        <f>SUM(G52:G54)</f>
        <v>0</v>
      </c>
      <c r="H51" s="446">
        <f t="shared" ref="H51:H70" si="6">SUM(F51:G51)</f>
        <v>0</v>
      </c>
      <c r="I51" s="448">
        <f>SUM(I52:I54)</f>
        <v>0</v>
      </c>
      <c r="J51" s="289" t="e">
        <f>I51/H51</f>
        <v>#DIV/0!</v>
      </c>
      <c r="K51" s="1524"/>
      <c r="L51" s="389"/>
    </row>
    <row r="52" spans="1:12" ht="16.2" hidden="1" thickBot="1">
      <c r="A52" s="449"/>
      <c r="B52" s="450">
        <v>1</v>
      </c>
      <c r="C52" s="451" t="s">
        <v>172</v>
      </c>
      <c r="D52" s="1168"/>
      <c r="E52" s="356"/>
      <c r="F52" s="452"/>
      <c r="G52" s="453"/>
      <c r="H52" s="454">
        <f t="shared" si="6"/>
        <v>0</v>
      </c>
      <c r="I52" s="357"/>
      <c r="J52" s="296"/>
      <c r="K52" s="682"/>
      <c r="L52" s="363"/>
    </row>
    <row r="53" spans="1:12" ht="16.2" hidden="1" thickBot="1">
      <c r="A53" s="449"/>
      <c r="B53" s="450">
        <v>2</v>
      </c>
      <c r="C53" s="362" t="s">
        <v>173</v>
      </c>
      <c r="D53" s="1169"/>
      <c r="E53" s="356"/>
      <c r="F53" s="356"/>
      <c r="G53" s="455"/>
      <c r="H53" s="367">
        <f t="shared" si="6"/>
        <v>0</v>
      </c>
      <c r="I53" s="358"/>
      <c r="J53" s="277" t="e">
        <f>I53/H53</f>
        <v>#DIV/0!</v>
      </c>
      <c r="K53" s="682"/>
      <c r="L53" s="363"/>
    </row>
    <row r="54" spans="1:12" ht="16.2" hidden="1" thickBot="1">
      <c r="A54" s="449"/>
      <c r="B54" s="450">
        <v>3</v>
      </c>
      <c r="C54" s="451" t="s">
        <v>760</v>
      </c>
      <c r="D54" s="1168"/>
      <c r="E54" s="356"/>
      <c r="F54" s="456"/>
      <c r="G54" s="457"/>
      <c r="H54" s="458">
        <f t="shared" si="6"/>
        <v>0</v>
      </c>
      <c r="I54" s="255"/>
      <c r="J54" s="283"/>
      <c r="K54" s="682"/>
      <c r="L54" s="363"/>
    </row>
    <row r="55" spans="1:12" ht="16.2" hidden="1" thickBot="1">
      <c r="A55" s="443"/>
      <c r="B55" s="444"/>
      <c r="C55" s="445" t="s">
        <v>205</v>
      </c>
      <c r="D55" s="1167"/>
      <c r="E55" s="446">
        <f>SUM(E56:E58)</f>
        <v>0</v>
      </c>
      <c r="F55" s="447">
        <f>SUM(F56:F58)</f>
        <v>0</v>
      </c>
      <c r="G55" s="459">
        <f>SUM(G56:G58)</f>
        <v>0</v>
      </c>
      <c r="H55" s="460">
        <f t="shared" si="6"/>
        <v>0</v>
      </c>
      <c r="I55" s="448">
        <f>SUM(I56:I58)</f>
        <v>0</v>
      </c>
      <c r="J55" s="289" t="e">
        <f>I55/H55</f>
        <v>#DIV/0!</v>
      </c>
      <c r="K55" s="682"/>
      <c r="L55" s="363"/>
    </row>
    <row r="56" spans="1:12" ht="16.2" hidden="1" thickBot="1">
      <c r="A56" s="449"/>
      <c r="B56" s="450">
        <v>1</v>
      </c>
      <c r="C56" s="451" t="s">
        <v>172</v>
      </c>
      <c r="D56" s="1168"/>
      <c r="E56" s="356"/>
      <c r="F56" s="452"/>
      <c r="G56" s="461"/>
      <c r="H56" s="454">
        <f t="shared" si="6"/>
        <v>0</v>
      </c>
      <c r="I56" s="357"/>
      <c r="J56" s="296"/>
      <c r="K56" s="682"/>
      <c r="L56" s="363"/>
    </row>
    <row r="57" spans="1:12" ht="16.2" hidden="1" thickBot="1">
      <c r="A57" s="449"/>
      <c r="B57" s="450">
        <v>2</v>
      </c>
      <c r="C57" s="362" t="s">
        <v>173</v>
      </c>
      <c r="D57" s="1169"/>
      <c r="E57" s="356"/>
      <c r="F57" s="356"/>
      <c r="G57" s="455"/>
      <c r="H57" s="367">
        <f t="shared" si="6"/>
        <v>0</v>
      </c>
      <c r="I57" s="358"/>
      <c r="J57" s="277" t="e">
        <f>I57/H57</f>
        <v>#DIV/0!</v>
      </c>
      <c r="K57" s="682"/>
      <c r="L57" s="363"/>
    </row>
    <row r="58" spans="1:12" ht="16.2" hidden="1" thickBot="1">
      <c r="A58" s="449"/>
      <c r="B58" s="450">
        <v>3</v>
      </c>
      <c r="C58" s="451" t="s">
        <v>760</v>
      </c>
      <c r="D58" s="1168"/>
      <c r="E58" s="356"/>
      <c r="F58" s="456"/>
      <c r="G58" s="457"/>
      <c r="H58" s="458">
        <f t="shared" si="6"/>
        <v>0</v>
      </c>
      <c r="I58" s="255"/>
      <c r="J58" s="283"/>
      <c r="K58" s="1193"/>
      <c r="L58" s="254"/>
    </row>
    <row r="59" spans="1:12" ht="16.2" thickBot="1">
      <c r="A59" s="443"/>
      <c r="B59" s="444"/>
      <c r="C59" s="445" t="s">
        <v>206</v>
      </c>
      <c r="D59" s="446">
        <f>SUM(D60:D66)</f>
        <v>2000</v>
      </c>
      <c r="E59" s="446">
        <f>SUM(E60:E66)</f>
        <v>4000</v>
      </c>
      <c r="F59" s="446">
        <f>SUM(F60:F66)</f>
        <v>4000</v>
      </c>
      <c r="G59" s="459">
        <f>SUM(G60:G66)</f>
        <v>-155</v>
      </c>
      <c r="H59" s="460">
        <f t="shared" si="6"/>
        <v>3845</v>
      </c>
      <c r="I59" s="448">
        <f>SUM(I60:I66)</f>
        <v>3542</v>
      </c>
      <c r="J59" s="532">
        <f>I59/H59</f>
        <v>0.92119635890767226</v>
      </c>
      <c r="K59" s="460">
        <f>SUM(K60:K66)</f>
        <v>0</v>
      </c>
      <c r="L59" s="446">
        <f>SUM(L60:L66)</f>
        <v>0</v>
      </c>
    </row>
    <row r="60" spans="1:12" ht="15.6">
      <c r="A60" s="449"/>
      <c r="B60" s="450">
        <v>1</v>
      </c>
      <c r="C60" s="451" t="s">
        <v>888</v>
      </c>
      <c r="D60" s="1168"/>
      <c r="E60" s="356"/>
      <c r="F60" s="452"/>
      <c r="G60" s="461"/>
      <c r="H60" s="454">
        <f t="shared" si="6"/>
        <v>0</v>
      </c>
      <c r="I60" s="357"/>
      <c r="J60" s="603"/>
      <c r="K60" s="691"/>
      <c r="L60" s="685"/>
    </row>
    <row r="61" spans="1:12" ht="15.6">
      <c r="A61" s="449"/>
      <c r="B61" s="450">
        <v>2</v>
      </c>
      <c r="C61" s="362" t="s">
        <v>890</v>
      </c>
      <c r="D61" s="1169">
        <v>2000</v>
      </c>
      <c r="E61" s="356">
        <v>4000</v>
      </c>
      <c r="F61" s="462">
        <v>2950</v>
      </c>
      <c r="G61" s="455">
        <v>-155</v>
      </c>
      <c r="H61" s="463">
        <f t="shared" si="6"/>
        <v>2795</v>
      </c>
      <c r="I61" s="358">
        <v>2495</v>
      </c>
      <c r="J61" s="644">
        <f>I61/H61</f>
        <v>0.89266547406082286</v>
      </c>
      <c r="K61" s="682"/>
      <c r="L61" s="363"/>
    </row>
    <row r="62" spans="1:12" ht="15.6">
      <c r="A62" s="449"/>
      <c r="B62" s="450">
        <v>3</v>
      </c>
      <c r="C62" s="362" t="s">
        <v>889</v>
      </c>
      <c r="D62" s="1169"/>
      <c r="E62" s="356"/>
      <c r="F62" s="462"/>
      <c r="G62" s="455"/>
      <c r="H62" s="463">
        <f t="shared" si="6"/>
        <v>0</v>
      </c>
      <c r="I62" s="358"/>
      <c r="J62" s="644"/>
      <c r="K62" s="682"/>
      <c r="L62" s="363"/>
    </row>
    <row r="63" spans="1:12" ht="15.6">
      <c r="A63" s="449"/>
      <c r="B63" s="450">
        <v>4</v>
      </c>
      <c r="C63" s="451" t="s">
        <v>885</v>
      </c>
      <c r="D63" s="1168"/>
      <c r="E63" s="356"/>
      <c r="F63" s="462"/>
      <c r="G63" s="455"/>
      <c r="H63" s="463">
        <f t="shared" si="6"/>
        <v>0</v>
      </c>
      <c r="I63" s="358"/>
      <c r="J63" s="644"/>
      <c r="K63" s="682"/>
      <c r="L63" s="363"/>
    </row>
    <row r="64" spans="1:12" ht="15.6">
      <c r="A64" s="449"/>
      <c r="B64" s="450">
        <v>5</v>
      </c>
      <c r="C64" s="451" t="s">
        <v>89</v>
      </c>
      <c r="D64" s="1168"/>
      <c r="E64" s="356"/>
      <c r="F64" s="462">
        <v>200</v>
      </c>
      <c r="G64" s="455">
        <v>8</v>
      </c>
      <c r="H64" s="463">
        <f t="shared" si="6"/>
        <v>208</v>
      </c>
      <c r="I64" s="358">
        <v>207</v>
      </c>
      <c r="J64" s="644">
        <f>I64/H64</f>
        <v>0.99519230769230771</v>
      </c>
      <c r="K64" s="682"/>
      <c r="L64" s="363"/>
    </row>
    <row r="65" spans="1:12" ht="15.6">
      <c r="A65" s="449"/>
      <c r="B65" s="450">
        <v>6</v>
      </c>
      <c r="C65" s="451" t="s">
        <v>31</v>
      </c>
      <c r="D65" s="1168"/>
      <c r="E65" s="356"/>
      <c r="F65" s="462"/>
      <c r="G65" s="462">
        <v>3</v>
      </c>
      <c r="H65" s="455">
        <f t="shared" si="6"/>
        <v>3</v>
      </c>
      <c r="I65" s="358">
        <v>3</v>
      </c>
      <c r="J65" s="644">
        <f>I65/H65</f>
        <v>1</v>
      </c>
      <c r="K65" s="682"/>
      <c r="L65" s="363"/>
    </row>
    <row r="66" spans="1:12" ht="16.2" thickBot="1">
      <c r="A66" s="464"/>
      <c r="B66" s="465">
        <v>7</v>
      </c>
      <c r="C66" s="252" t="s">
        <v>91</v>
      </c>
      <c r="D66" s="1170"/>
      <c r="E66" s="466"/>
      <c r="F66" s="467">
        <v>850</v>
      </c>
      <c r="G66" s="467">
        <v>-11</v>
      </c>
      <c r="H66" s="455">
        <f t="shared" si="6"/>
        <v>839</v>
      </c>
      <c r="I66" s="468">
        <v>837</v>
      </c>
      <c r="J66" s="644">
        <f>I66/H66</f>
        <v>0.99761620977353993</v>
      </c>
      <c r="K66" s="1193"/>
      <c r="L66" s="254"/>
    </row>
    <row r="67" spans="1:12" ht="16.2" thickBot="1">
      <c r="A67" s="443"/>
      <c r="B67" s="444"/>
      <c r="C67" s="445" t="s">
        <v>207</v>
      </c>
      <c r="D67" s="446">
        <f>SUM(D68:D75)</f>
        <v>56676</v>
      </c>
      <c r="E67" s="1704">
        <f>SUM(E68:E75)</f>
        <v>35000</v>
      </c>
      <c r="F67" s="446">
        <f>SUM(F68:F75)</f>
        <v>43937</v>
      </c>
      <c r="G67" s="446">
        <f>SUM(G68:G75)</f>
        <v>0</v>
      </c>
      <c r="H67" s="446">
        <f t="shared" si="6"/>
        <v>43937</v>
      </c>
      <c r="I67" s="448">
        <f>SUM(I68:I75)</f>
        <v>30467</v>
      </c>
      <c r="J67" s="532">
        <f>I67/H67</f>
        <v>0.69342467624098136</v>
      </c>
      <c r="K67" s="460">
        <f>SUM(K68:K75)</f>
        <v>0</v>
      </c>
      <c r="L67" s="446">
        <f>SUM(L68:L75)</f>
        <v>0</v>
      </c>
    </row>
    <row r="68" spans="1:12" ht="15.6">
      <c r="A68" s="449"/>
      <c r="B68" s="450">
        <v>1</v>
      </c>
      <c r="C68" s="451" t="s">
        <v>888</v>
      </c>
      <c r="D68" s="1168">
        <v>54176</v>
      </c>
      <c r="E68" s="356">
        <v>34400</v>
      </c>
      <c r="F68" s="356">
        <v>39047</v>
      </c>
      <c r="G68" s="356"/>
      <c r="H68" s="356">
        <f t="shared" si="6"/>
        <v>39047</v>
      </c>
      <c r="I68" s="357">
        <v>28550</v>
      </c>
      <c r="J68" s="603">
        <f>I68/H68</f>
        <v>0.73117012830691219</v>
      </c>
      <c r="K68" s="691"/>
      <c r="L68" s="685"/>
    </row>
    <row r="69" spans="1:12" ht="15.6">
      <c r="A69" s="449"/>
      <c r="B69" s="450">
        <v>2</v>
      </c>
      <c r="C69" s="362" t="s">
        <v>890</v>
      </c>
      <c r="D69" s="1169">
        <v>2500</v>
      </c>
      <c r="E69" s="356"/>
      <c r="F69" s="462"/>
      <c r="G69" s="462"/>
      <c r="H69" s="455">
        <f t="shared" si="6"/>
        <v>0</v>
      </c>
      <c r="I69" s="358"/>
      <c r="J69" s="603"/>
      <c r="K69" s="682"/>
      <c r="L69" s="363"/>
    </row>
    <row r="70" spans="1:12" ht="15.6">
      <c r="A70" s="449"/>
      <c r="B70" s="450">
        <v>3</v>
      </c>
      <c r="C70" s="362" t="s">
        <v>889</v>
      </c>
      <c r="D70" s="1169"/>
      <c r="E70" s="356"/>
      <c r="F70" s="462">
        <v>2400</v>
      </c>
      <c r="G70" s="462"/>
      <c r="H70" s="455">
        <f t="shared" si="6"/>
        <v>2400</v>
      </c>
      <c r="I70" s="358">
        <v>690</v>
      </c>
      <c r="J70" s="603">
        <f t="shared" ref="J70:J75" si="7">I70/H70</f>
        <v>0.28749999999999998</v>
      </c>
      <c r="K70" s="682"/>
      <c r="L70" s="363"/>
    </row>
    <row r="71" spans="1:12" ht="15.6">
      <c r="A71" s="449"/>
      <c r="B71" s="450">
        <v>4</v>
      </c>
      <c r="C71" s="362" t="s">
        <v>759</v>
      </c>
      <c r="D71" s="1169"/>
      <c r="E71" s="356"/>
      <c r="F71" s="462"/>
      <c r="G71" s="462"/>
      <c r="H71" s="455"/>
      <c r="I71" s="358"/>
      <c r="J71" s="603"/>
      <c r="K71" s="682"/>
      <c r="L71" s="363"/>
    </row>
    <row r="72" spans="1:12" ht="15.6">
      <c r="A72" s="449"/>
      <c r="B72" s="450">
        <v>5</v>
      </c>
      <c r="C72" s="451" t="s">
        <v>885</v>
      </c>
      <c r="D72" s="1168"/>
      <c r="E72" s="356">
        <v>600</v>
      </c>
      <c r="F72" s="455">
        <v>600</v>
      </c>
      <c r="G72" s="462"/>
      <c r="H72" s="455">
        <f>SUM(F72:G72)</f>
        <v>600</v>
      </c>
      <c r="I72" s="358">
        <v>430</v>
      </c>
      <c r="J72" s="603">
        <f t="shared" si="7"/>
        <v>0.71666666666666667</v>
      </c>
      <c r="K72" s="682"/>
      <c r="L72" s="363"/>
    </row>
    <row r="73" spans="1:12" ht="15.6">
      <c r="A73" s="449"/>
      <c r="B73" s="450">
        <v>6</v>
      </c>
      <c r="C73" s="252" t="s">
        <v>89</v>
      </c>
      <c r="D73" s="1171"/>
      <c r="E73" s="469"/>
      <c r="F73" s="461">
        <v>0</v>
      </c>
      <c r="G73" s="467"/>
      <c r="H73" s="470">
        <f>SUM(F73:G73)</f>
        <v>0</v>
      </c>
      <c r="I73" s="468"/>
      <c r="J73" s="603"/>
      <c r="K73" s="682"/>
      <c r="L73" s="363"/>
    </row>
    <row r="74" spans="1:12" ht="15.6">
      <c r="A74" s="449"/>
      <c r="B74" s="450">
        <v>7</v>
      </c>
      <c r="C74" s="451" t="s">
        <v>31</v>
      </c>
      <c r="D74" s="1168"/>
      <c r="E74" s="356"/>
      <c r="F74" s="455"/>
      <c r="G74" s="462"/>
      <c r="H74" s="455">
        <f>SUM(F74:G74)</f>
        <v>0</v>
      </c>
      <c r="I74" s="358"/>
      <c r="J74" s="603"/>
      <c r="K74" s="682"/>
      <c r="L74" s="363"/>
    </row>
    <row r="75" spans="1:12" ht="16.2" thickBot="1">
      <c r="A75" s="471"/>
      <c r="B75" s="472">
        <v>8</v>
      </c>
      <c r="C75" s="473" t="s">
        <v>91</v>
      </c>
      <c r="D75" s="1172"/>
      <c r="E75" s="474"/>
      <c r="F75" s="475">
        <v>1890</v>
      </c>
      <c r="G75" s="475"/>
      <c r="H75" s="476">
        <f>SUM(F75:G75)</f>
        <v>1890</v>
      </c>
      <c r="I75" s="255">
        <v>797</v>
      </c>
      <c r="J75" s="603">
        <f t="shared" si="7"/>
        <v>0.42169312169312168</v>
      </c>
      <c r="K75" s="1193"/>
      <c r="L75" s="254"/>
    </row>
    <row r="76" spans="1:12" ht="16.2" thickBot="1">
      <c r="A76" s="477"/>
      <c r="B76" s="478"/>
      <c r="C76" s="479"/>
      <c r="D76" s="1173"/>
      <c r="E76" s="480"/>
      <c r="F76" s="481"/>
      <c r="G76" s="482"/>
      <c r="H76" s="482"/>
      <c r="I76" s="380"/>
      <c r="J76" s="1562"/>
      <c r="K76" s="370"/>
      <c r="L76" s="381"/>
    </row>
    <row r="77" spans="1:12" ht="16.2" thickBot="1">
      <c r="A77" s="484"/>
      <c r="B77" s="485"/>
      <c r="C77" s="486" t="s">
        <v>959</v>
      </c>
      <c r="D77" s="487">
        <f>SUM(D78:D80)</f>
        <v>0</v>
      </c>
      <c r="E77" s="487">
        <f>SUM(E78:E80)</f>
        <v>0</v>
      </c>
      <c r="F77" s="487">
        <f>SUM(F78:F80)</f>
        <v>2060</v>
      </c>
      <c r="G77" s="487">
        <f>SUM(G78:G80)</f>
        <v>0</v>
      </c>
      <c r="H77" s="487">
        <f t="shared" ref="H77:H83" si="8">SUM(F77:G77)</f>
        <v>2060</v>
      </c>
      <c r="I77" s="488">
        <f>SUM(I78:I80)</f>
        <v>2060</v>
      </c>
      <c r="J77" s="1581">
        <f>I77/H77</f>
        <v>1</v>
      </c>
      <c r="K77" s="488">
        <f>SUM(K78:K80)</f>
        <v>0</v>
      </c>
      <c r="L77" s="381"/>
    </row>
    <row r="78" spans="1:12" ht="15.6">
      <c r="A78" s="449"/>
      <c r="B78" s="450">
        <v>1</v>
      </c>
      <c r="C78" s="451" t="s">
        <v>888</v>
      </c>
      <c r="D78" s="1168"/>
      <c r="E78" s="356"/>
      <c r="F78" s="452"/>
      <c r="G78" s="452"/>
      <c r="H78" s="461">
        <f t="shared" si="8"/>
        <v>0</v>
      </c>
      <c r="I78" s="357"/>
      <c r="J78" s="603"/>
      <c r="K78" s="691"/>
      <c r="L78" s="685"/>
    </row>
    <row r="79" spans="1:12" ht="15.6">
      <c r="A79" s="449"/>
      <c r="B79" s="450">
        <v>2</v>
      </c>
      <c r="C79" s="362" t="s">
        <v>890</v>
      </c>
      <c r="D79" s="1169"/>
      <c r="E79" s="356"/>
      <c r="F79" s="462">
        <v>2060</v>
      </c>
      <c r="G79" s="462"/>
      <c r="H79" s="455">
        <f t="shared" si="8"/>
        <v>2060</v>
      </c>
      <c r="I79" s="358">
        <v>2060</v>
      </c>
      <c r="J79" s="644">
        <f>I79/H79</f>
        <v>1</v>
      </c>
      <c r="K79" s="682"/>
      <c r="L79" s="363"/>
    </row>
    <row r="80" spans="1:12" ht="16.2" thickBot="1">
      <c r="A80" s="489"/>
      <c r="B80" s="490">
        <v>3</v>
      </c>
      <c r="C80" s="491" t="s">
        <v>885</v>
      </c>
      <c r="D80" s="1175"/>
      <c r="E80" s="492"/>
      <c r="F80" s="475"/>
      <c r="G80" s="476"/>
      <c r="H80" s="476">
        <f t="shared" si="8"/>
        <v>0</v>
      </c>
      <c r="I80" s="593"/>
      <c r="J80" s="1566"/>
      <c r="K80" s="593"/>
      <c r="L80" s="514"/>
    </row>
    <row r="81" spans="1:14" ht="16.2" thickBot="1">
      <c r="A81" s="484"/>
      <c r="B81" s="485"/>
      <c r="C81" s="486" t="s">
        <v>331</v>
      </c>
      <c r="D81" s="1174"/>
      <c r="E81" s="487">
        <f>SUM(E82:E84)</f>
        <v>20</v>
      </c>
      <c r="F81" s="487">
        <f>SUM(F82:F84)</f>
        <v>20</v>
      </c>
      <c r="G81" s="494">
        <f>SUM(G82:G84)</f>
        <v>0</v>
      </c>
      <c r="H81" s="495">
        <f t="shared" si="8"/>
        <v>20</v>
      </c>
      <c r="I81" s="594"/>
      <c r="J81" s="1699"/>
      <c r="K81" s="380"/>
      <c r="L81" s="381"/>
    </row>
    <row r="82" spans="1:14" ht="15.6">
      <c r="A82" s="449"/>
      <c r="B82" s="450">
        <v>1</v>
      </c>
      <c r="C82" s="451" t="s">
        <v>888</v>
      </c>
      <c r="D82" s="1168"/>
      <c r="E82" s="356"/>
      <c r="F82" s="452"/>
      <c r="G82" s="452"/>
      <c r="H82" s="461">
        <f t="shared" si="8"/>
        <v>0</v>
      </c>
      <c r="I82" s="468"/>
      <c r="J82" s="1565"/>
      <c r="K82" s="691"/>
      <c r="L82" s="685"/>
    </row>
    <row r="83" spans="1:14" ht="15.6">
      <c r="A83" s="449"/>
      <c r="B83" s="450">
        <v>2</v>
      </c>
      <c r="C83" s="362" t="s">
        <v>890</v>
      </c>
      <c r="D83" s="1169"/>
      <c r="E83" s="356">
        <v>20</v>
      </c>
      <c r="F83" s="462">
        <v>20</v>
      </c>
      <c r="G83" s="462"/>
      <c r="H83" s="455">
        <f t="shared" si="8"/>
        <v>20</v>
      </c>
      <c r="I83" s="358"/>
      <c r="J83" s="644"/>
      <c r="K83" s="682"/>
      <c r="L83" s="363"/>
    </row>
    <row r="84" spans="1:14" ht="16.2" thickBot="1">
      <c r="A84" s="449"/>
      <c r="B84" s="450">
        <v>3</v>
      </c>
      <c r="C84" s="362" t="s">
        <v>759</v>
      </c>
      <c r="D84" s="1169"/>
      <c r="E84" s="356"/>
      <c r="F84" s="462"/>
      <c r="G84" s="462"/>
      <c r="H84" s="455"/>
      <c r="I84" s="468"/>
      <c r="J84" s="1565"/>
      <c r="K84" s="682"/>
      <c r="L84" s="363"/>
    </row>
    <row r="85" spans="1:14" ht="16.2" thickBot="1">
      <c r="A85" s="443"/>
      <c r="B85" s="444"/>
      <c r="C85" s="445" t="s">
        <v>192</v>
      </c>
      <c r="D85" s="446">
        <f>SUM(D86:D91)</f>
        <v>6000</v>
      </c>
      <c r="E85" s="446">
        <f>SUM(E86:E91)</f>
        <v>3000</v>
      </c>
      <c r="F85" s="446">
        <f>SUM(F86:F91)</f>
        <v>3080</v>
      </c>
      <c r="G85" s="459">
        <f>SUM(G86:G91)</f>
        <v>0</v>
      </c>
      <c r="H85" s="460">
        <f t="shared" ref="H85:H99" si="9">SUM(F85:G85)</f>
        <v>3080</v>
      </c>
      <c r="I85" s="448">
        <f>SUM(I86:I91)</f>
        <v>3038</v>
      </c>
      <c r="J85" s="532">
        <f>I85/H85</f>
        <v>0.98636363636363633</v>
      </c>
      <c r="K85" s="460">
        <f>SUM(K86:K91)</f>
        <v>0</v>
      </c>
      <c r="L85" s="446">
        <f>SUM(L86:L91)</f>
        <v>0</v>
      </c>
    </row>
    <row r="86" spans="1:14" ht="15.6">
      <c r="A86" s="449"/>
      <c r="B86" s="450">
        <v>1</v>
      </c>
      <c r="C86" s="451" t="s">
        <v>888</v>
      </c>
      <c r="D86" s="1168"/>
      <c r="E86" s="356"/>
      <c r="F86" s="452"/>
      <c r="G86" s="452"/>
      <c r="H86" s="461">
        <f t="shared" si="9"/>
        <v>0</v>
      </c>
      <c r="I86" s="357"/>
      <c r="J86" s="603"/>
      <c r="K86" s="691"/>
      <c r="L86" s="685"/>
    </row>
    <row r="87" spans="1:14" ht="15.6">
      <c r="A87" s="449"/>
      <c r="B87" s="450">
        <v>2</v>
      </c>
      <c r="C87" s="362" t="s">
        <v>890</v>
      </c>
      <c r="D87" s="1169">
        <v>6000</v>
      </c>
      <c r="E87" s="356">
        <v>3000</v>
      </c>
      <c r="F87" s="462">
        <v>3080</v>
      </c>
      <c r="G87" s="462"/>
      <c r="H87" s="455">
        <f t="shared" si="9"/>
        <v>3080</v>
      </c>
      <c r="I87" s="358">
        <v>3038</v>
      </c>
      <c r="J87" s="644">
        <f>I87/H87</f>
        <v>0.98636363636363633</v>
      </c>
      <c r="K87" s="682"/>
      <c r="L87" s="363"/>
    </row>
    <row r="88" spans="1:14" ht="15.6">
      <c r="A88" s="449"/>
      <c r="B88" s="450">
        <v>3</v>
      </c>
      <c r="C88" s="451" t="s">
        <v>885</v>
      </c>
      <c r="D88" s="1168"/>
      <c r="E88" s="356"/>
      <c r="F88" s="462"/>
      <c r="G88" s="462"/>
      <c r="H88" s="455">
        <f t="shared" si="9"/>
        <v>0</v>
      </c>
      <c r="I88" s="358"/>
      <c r="J88" s="644"/>
      <c r="K88" s="682"/>
      <c r="L88" s="363"/>
    </row>
    <row r="89" spans="1:14" ht="15.6">
      <c r="A89" s="449"/>
      <c r="B89" s="450">
        <v>4</v>
      </c>
      <c r="C89" s="252" t="s">
        <v>89</v>
      </c>
      <c r="D89" s="1170"/>
      <c r="E89" s="356"/>
      <c r="F89" s="462"/>
      <c r="G89" s="455"/>
      <c r="H89" s="455">
        <f t="shared" si="9"/>
        <v>0</v>
      </c>
      <c r="I89" s="358"/>
      <c r="J89" s="644"/>
      <c r="K89" s="1193"/>
      <c r="L89" s="254"/>
    </row>
    <row r="90" spans="1:14" ht="15.6">
      <c r="A90" s="449"/>
      <c r="B90" s="450">
        <v>5</v>
      </c>
      <c r="C90" s="451" t="s">
        <v>31</v>
      </c>
      <c r="D90" s="1170"/>
      <c r="E90" s="356"/>
      <c r="F90" s="462"/>
      <c r="G90" s="455"/>
      <c r="H90" s="455">
        <f t="shared" si="9"/>
        <v>0</v>
      </c>
      <c r="I90" s="358"/>
      <c r="J90" s="644"/>
      <c r="K90" s="1193"/>
      <c r="L90" s="254"/>
    </row>
    <row r="91" spans="1:14" ht="16.2" thickBot="1">
      <c r="A91" s="501"/>
      <c r="B91" s="507">
        <v>6</v>
      </c>
      <c r="C91" s="515" t="s">
        <v>208</v>
      </c>
      <c r="D91" s="1194"/>
      <c r="E91" s="522"/>
      <c r="F91" s="510"/>
      <c r="G91" s="510"/>
      <c r="H91" s="476">
        <f t="shared" si="9"/>
        <v>0</v>
      </c>
      <c r="I91" s="594"/>
      <c r="J91" s="1699"/>
      <c r="K91" s="1529"/>
      <c r="L91" s="514"/>
    </row>
    <row r="92" spans="1:14" ht="16.2" thickBot="1">
      <c r="A92" s="443"/>
      <c r="B92" s="444"/>
      <c r="C92" s="445" t="s">
        <v>130</v>
      </c>
      <c r="D92" s="1167">
        <f>SUM(D93:D94)</f>
        <v>3000</v>
      </c>
      <c r="E92" s="446">
        <f>SUM(E93:E95)</f>
        <v>1000</v>
      </c>
      <c r="F92" s="447">
        <f>SUM(F93:F95)</f>
        <v>2000</v>
      </c>
      <c r="G92" s="447">
        <f>SUM(G93:G95)</f>
        <v>0</v>
      </c>
      <c r="H92" s="459">
        <f t="shared" si="9"/>
        <v>2000</v>
      </c>
      <c r="I92" s="448">
        <f>SUM(I93:I95)</f>
        <v>999</v>
      </c>
      <c r="J92" s="532">
        <f>I92/H92</f>
        <v>0.4995</v>
      </c>
      <c r="K92" s="460">
        <f>SUM(K93:K95)</f>
        <v>0</v>
      </c>
      <c r="L92" s="446">
        <f>SUM(L93:L95)</f>
        <v>0</v>
      </c>
    </row>
    <row r="93" spans="1:14" ht="15.6">
      <c r="A93" s="449"/>
      <c r="B93" s="450">
        <v>1</v>
      </c>
      <c r="C93" s="362" t="s">
        <v>890</v>
      </c>
      <c r="D93" s="1168"/>
      <c r="E93" s="356">
        <v>1000</v>
      </c>
      <c r="F93" s="452">
        <v>2000</v>
      </c>
      <c r="G93" s="452"/>
      <c r="H93" s="461">
        <f t="shared" si="9"/>
        <v>2000</v>
      </c>
      <c r="I93" s="357">
        <v>999</v>
      </c>
      <c r="J93" s="644">
        <f>I93/H93</f>
        <v>0.4995</v>
      </c>
      <c r="K93" s="691"/>
      <c r="L93" s="685"/>
    </row>
    <row r="94" spans="1:14" ht="15.6">
      <c r="A94" s="449"/>
      <c r="B94" s="450">
        <v>2</v>
      </c>
      <c r="C94" s="249" t="s">
        <v>208</v>
      </c>
      <c r="D94" s="1169">
        <v>3000</v>
      </c>
      <c r="E94" s="356"/>
      <c r="F94" s="462"/>
      <c r="G94" s="462"/>
      <c r="H94" s="455">
        <f t="shared" si="9"/>
        <v>0</v>
      </c>
      <c r="I94" s="358"/>
      <c r="J94" s="644"/>
      <c r="K94" s="682"/>
      <c r="L94" s="363"/>
    </row>
    <row r="95" spans="1:14" ht="16.2" thickBot="1">
      <c r="A95" s="489"/>
      <c r="B95" s="490">
        <v>3</v>
      </c>
      <c r="C95" s="491" t="s">
        <v>885</v>
      </c>
      <c r="D95" s="1175"/>
      <c r="E95" s="492"/>
      <c r="F95" s="475"/>
      <c r="G95" s="475"/>
      <c r="H95" s="476">
        <f t="shared" si="9"/>
        <v>0</v>
      </c>
      <c r="I95" s="593"/>
      <c r="J95" s="1566"/>
      <c r="K95" s="1529"/>
      <c r="L95" s="514"/>
    </row>
    <row r="96" spans="1:14" ht="16.2" thickBot="1">
      <c r="A96" s="443"/>
      <c r="B96" s="444"/>
      <c r="C96" s="1708" t="s">
        <v>851</v>
      </c>
      <c r="D96" s="1704">
        <f>SUM(D97:D102)</f>
        <v>14000</v>
      </c>
      <c r="E96" s="1704">
        <f>SUM(E97:E102)</f>
        <v>32400</v>
      </c>
      <c r="F96" s="446">
        <f>SUM(F97:F99)</f>
        <v>52214</v>
      </c>
      <c r="G96" s="459">
        <f>SUM(G97:G99)</f>
        <v>0</v>
      </c>
      <c r="H96" s="460">
        <f t="shared" si="9"/>
        <v>52214</v>
      </c>
      <c r="I96" s="448">
        <f>SUM(I97:I102)</f>
        <v>47135</v>
      </c>
      <c r="J96" s="532">
        <f>I96/H96</f>
        <v>0.90272723790554255</v>
      </c>
      <c r="K96" s="460">
        <f>SUM(K97:K102)</f>
        <v>0</v>
      </c>
      <c r="L96" s="446">
        <f>SUM(L97:L102)</f>
        <v>0</v>
      </c>
      <c r="M96" s="2004"/>
      <c r="N96" s="2005"/>
    </row>
    <row r="97" spans="1:12" ht="15.6">
      <c r="A97" s="449"/>
      <c r="B97" s="450">
        <v>1</v>
      </c>
      <c r="C97" s="451" t="s">
        <v>888</v>
      </c>
      <c r="D97" s="1168"/>
      <c r="E97" s="356"/>
      <c r="F97" s="452"/>
      <c r="G97" s="461"/>
      <c r="H97" s="454">
        <f t="shared" si="9"/>
        <v>0</v>
      </c>
      <c r="I97" s="357"/>
      <c r="J97" s="603"/>
      <c r="K97" s="691"/>
      <c r="L97" s="685"/>
    </row>
    <row r="98" spans="1:12" ht="15.6">
      <c r="A98" s="449"/>
      <c r="B98" s="450">
        <v>2</v>
      </c>
      <c r="C98" s="362" t="s">
        <v>890</v>
      </c>
      <c r="D98" s="1169">
        <v>14000</v>
      </c>
      <c r="E98" s="356">
        <v>32400</v>
      </c>
      <c r="F98" s="462">
        <v>52214</v>
      </c>
      <c r="G98" s="455"/>
      <c r="H98" s="463">
        <f t="shared" si="9"/>
        <v>52214</v>
      </c>
      <c r="I98" s="358">
        <v>47135</v>
      </c>
      <c r="J98" s="644">
        <f>I98/H98</f>
        <v>0.90272723790554255</v>
      </c>
      <c r="K98" s="682"/>
      <c r="L98" s="363"/>
    </row>
    <row r="99" spans="1:12" ht="15.6">
      <c r="A99" s="449"/>
      <c r="B99" s="450">
        <v>3</v>
      </c>
      <c r="C99" s="451" t="s">
        <v>885</v>
      </c>
      <c r="D99" s="1168"/>
      <c r="E99" s="356"/>
      <c r="F99" s="462"/>
      <c r="G99" s="455"/>
      <c r="H99" s="463">
        <f t="shared" si="9"/>
        <v>0</v>
      </c>
      <c r="I99" s="358"/>
      <c r="J99" s="644"/>
      <c r="K99" s="682"/>
      <c r="L99" s="363"/>
    </row>
    <row r="100" spans="1:12" ht="15.6">
      <c r="A100" s="449"/>
      <c r="B100" s="450">
        <v>4</v>
      </c>
      <c r="C100" s="252" t="s">
        <v>89</v>
      </c>
      <c r="D100" s="1171"/>
      <c r="E100" s="356"/>
      <c r="F100" s="462"/>
      <c r="G100" s="455"/>
      <c r="H100" s="463"/>
      <c r="I100" s="358"/>
      <c r="J100" s="644"/>
      <c r="K100" s="682"/>
      <c r="L100" s="363"/>
    </row>
    <row r="101" spans="1:12" ht="15.6">
      <c r="A101" s="449"/>
      <c r="B101" s="450">
        <v>5</v>
      </c>
      <c r="C101" s="451" t="s">
        <v>31</v>
      </c>
      <c r="D101" s="1168"/>
      <c r="E101" s="356"/>
      <c r="F101" s="462"/>
      <c r="G101" s="455"/>
      <c r="H101" s="463"/>
      <c r="I101" s="358"/>
      <c r="J101" s="644"/>
      <c r="K101" s="682"/>
      <c r="L101" s="363"/>
    </row>
    <row r="102" spans="1:12" ht="16.2" thickBot="1">
      <c r="A102" s="489"/>
      <c r="B102" s="490">
        <v>6</v>
      </c>
      <c r="C102" s="491" t="s">
        <v>91</v>
      </c>
      <c r="D102" s="1175"/>
      <c r="E102" s="492"/>
      <c r="F102" s="467"/>
      <c r="G102" s="470"/>
      <c r="H102" s="497"/>
      <c r="I102" s="468"/>
      <c r="J102" s="1565"/>
      <c r="K102" s="1193"/>
      <c r="L102" s="254"/>
    </row>
    <row r="103" spans="1:12" ht="16.2" thickBot="1">
      <c r="A103" s="443"/>
      <c r="B103" s="444"/>
      <c r="C103" s="445" t="s">
        <v>797</v>
      </c>
      <c r="D103" s="446">
        <f>SUM(D104:D109)</f>
        <v>7000</v>
      </c>
      <c r="E103" s="1704">
        <f>SUM(E104:E109)</f>
        <v>7500</v>
      </c>
      <c r="F103" s="446">
        <f>SUM(F104:F106)</f>
        <v>7500</v>
      </c>
      <c r="G103" s="459">
        <f>SUM(G104:G109)</f>
        <v>0</v>
      </c>
      <c r="H103" s="460">
        <f t="shared" ref="H103:H135" si="10">SUM(F103:G103)</f>
        <v>7500</v>
      </c>
      <c r="I103" s="448">
        <f>SUM(I104:I109)</f>
        <v>7500</v>
      </c>
      <c r="J103" s="532">
        <f>I103/H103</f>
        <v>1</v>
      </c>
      <c r="K103" s="460">
        <f>SUM(K104:K109)</f>
        <v>0</v>
      </c>
      <c r="L103" s="446">
        <f>SUM(L104:L109)</f>
        <v>0</v>
      </c>
    </row>
    <row r="104" spans="1:12" ht="15.6">
      <c r="A104" s="449"/>
      <c r="B104" s="450">
        <v>1</v>
      </c>
      <c r="C104" s="451" t="s">
        <v>888</v>
      </c>
      <c r="D104" s="1168"/>
      <c r="E104" s="356"/>
      <c r="F104" s="452"/>
      <c r="G104" s="452"/>
      <c r="H104" s="461">
        <f t="shared" si="10"/>
        <v>0</v>
      </c>
      <c r="I104" s="357"/>
      <c r="J104" s="603"/>
      <c r="K104" s="691"/>
      <c r="L104" s="685"/>
    </row>
    <row r="105" spans="1:12" ht="15.6">
      <c r="A105" s="449"/>
      <c r="B105" s="450">
        <v>2</v>
      </c>
      <c r="C105" s="362" t="s">
        <v>890</v>
      </c>
      <c r="D105" s="1169">
        <v>7000</v>
      </c>
      <c r="E105" s="356">
        <v>7500</v>
      </c>
      <c r="F105" s="462">
        <v>7500</v>
      </c>
      <c r="G105" s="462"/>
      <c r="H105" s="455">
        <f t="shared" si="10"/>
        <v>7500</v>
      </c>
      <c r="I105" s="358">
        <v>7500</v>
      </c>
      <c r="J105" s="644">
        <f>I105/H105</f>
        <v>1</v>
      </c>
      <c r="K105" s="682"/>
      <c r="L105" s="363"/>
    </row>
    <row r="106" spans="1:12" ht="15.6">
      <c r="A106" s="449"/>
      <c r="B106" s="450">
        <v>3</v>
      </c>
      <c r="C106" s="451" t="s">
        <v>885</v>
      </c>
      <c r="D106" s="1168"/>
      <c r="E106" s="356"/>
      <c r="F106" s="462"/>
      <c r="G106" s="462"/>
      <c r="H106" s="455">
        <f t="shared" si="10"/>
        <v>0</v>
      </c>
      <c r="I106" s="358"/>
      <c r="J106" s="644"/>
      <c r="K106" s="682"/>
      <c r="L106" s="363"/>
    </row>
    <row r="107" spans="1:12" ht="15.6">
      <c r="A107" s="449"/>
      <c r="B107" s="450">
        <v>4</v>
      </c>
      <c r="C107" s="252" t="s">
        <v>89</v>
      </c>
      <c r="D107" s="1171"/>
      <c r="E107" s="356"/>
      <c r="F107" s="462"/>
      <c r="G107" s="462"/>
      <c r="H107" s="455">
        <f t="shared" si="10"/>
        <v>0</v>
      </c>
      <c r="I107" s="358"/>
      <c r="J107" s="644"/>
      <c r="K107" s="682"/>
      <c r="L107" s="363"/>
    </row>
    <row r="108" spans="1:12" ht="15.6">
      <c r="A108" s="449"/>
      <c r="B108" s="450">
        <v>5</v>
      </c>
      <c r="C108" s="451" t="s">
        <v>31</v>
      </c>
      <c r="D108" s="1168"/>
      <c r="E108" s="356"/>
      <c r="F108" s="462"/>
      <c r="G108" s="462"/>
      <c r="H108" s="455">
        <f t="shared" si="10"/>
        <v>0</v>
      </c>
      <c r="I108" s="358"/>
      <c r="J108" s="644"/>
      <c r="K108" s="682"/>
      <c r="L108" s="363"/>
    </row>
    <row r="109" spans="1:12" ht="16.2" thickBot="1">
      <c r="A109" s="464"/>
      <c r="B109" s="465">
        <v>6</v>
      </c>
      <c r="C109" s="451" t="s">
        <v>91</v>
      </c>
      <c r="D109" s="1170"/>
      <c r="E109" s="466"/>
      <c r="F109" s="467"/>
      <c r="G109" s="467"/>
      <c r="H109" s="470">
        <f t="shared" si="10"/>
        <v>0</v>
      </c>
      <c r="I109" s="468"/>
      <c r="J109" s="1564"/>
      <c r="K109" s="1193"/>
      <c r="L109" s="254"/>
    </row>
    <row r="110" spans="1:12" ht="16.2" thickBot="1">
      <c r="A110" s="443"/>
      <c r="B110" s="444"/>
      <c r="C110" s="445" t="s">
        <v>645</v>
      </c>
      <c r="D110" s="446">
        <f>SUM(D111:D113)</f>
        <v>18000</v>
      </c>
      <c r="E110" s="1704">
        <f>SUM(E111:E113)</f>
        <v>21000</v>
      </c>
      <c r="F110" s="447">
        <f>SUM(F111:F114)</f>
        <v>21000</v>
      </c>
      <c r="G110" s="447">
        <f>SUM(G111:G114)</f>
        <v>0</v>
      </c>
      <c r="H110" s="459">
        <f t="shared" si="10"/>
        <v>21000</v>
      </c>
      <c r="I110" s="288">
        <f>SUM(I111:I113)</f>
        <v>21000</v>
      </c>
      <c r="J110" s="532">
        <f>I110/H110</f>
        <v>1</v>
      </c>
      <c r="K110" s="460">
        <f>SUM(K111:K113)</f>
        <v>0</v>
      </c>
      <c r="L110" s="446">
        <f>SUM(L111:L113)</f>
        <v>0</v>
      </c>
    </row>
    <row r="111" spans="1:12" ht="15.6">
      <c r="A111" s="498"/>
      <c r="B111" s="499">
        <v>1</v>
      </c>
      <c r="C111" s="500" t="s">
        <v>888</v>
      </c>
      <c r="D111" s="1176"/>
      <c r="E111" s="359"/>
      <c r="F111" s="452">
        <v>0</v>
      </c>
      <c r="G111" s="452"/>
      <c r="H111" s="461">
        <f t="shared" si="10"/>
        <v>0</v>
      </c>
      <c r="I111" s="357"/>
      <c r="J111" s="603"/>
      <c r="K111" s="691"/>
      <c r="L111" s="685"/>
    </row>
    <row r="112" spans="1:12" ht="15.6">
      <c r="A112" s="449"/>
      <c r="B112" s="450">
        <v>2</v>
      </c>
      <c r="C112" s="362" t="s">
        <v>890</v>
      </c>
      <c r="D112" s="1169">
        <v>18000</v>
      </c>
      <c r="E112" s="356">
        <v>21000</v>
      </c>
      <c r="F112" s="462">
        <v>21000</v>
      </c>
      <c r="G112" s="462"/>
      <c r="H112" s="455">
        <f t="shared" si="10"/>
        <v>21000</v>
      </c>
      <c r="I112" s="358">
        <v>21000</v>
      </c>
      <c r="J112" s="644">
        <f>I112/H112</f>
        <v>1</v>
      </c>
      <c r="K112" s="682"/>
      <c r="L112" s="363"/>
    </row>
    <row r="113" spans="1:12" ht="15.6">
      <c r="A113" s="449"/>
      <c r="B113" s="450">
        <v>3</v>
      </c>
      <c r="C113" s="451" t="s">
        <v>885</v>
      </c>
      <c r="D113" s="1168"/>
      <c r="E113" s="356"/>
      <c r="F113" s="462"/>
      <c r="G113" s="455"/>
      <c r="H113" s="457">
        <f t="shared" si="10"/>
        <v>0</v>
      </c>
      <c r="I113" s="358"/>
      <c r="J113" s="644"/>
      <c r="K113" s="682"/>
      <c r="L113" s="363"/>
    </row>
    <row r="114" spans="1:12" ht="16.2" thickBot="1">
      <c r="A114" s="464"/>
      <c r="B114" s="465">
        <v>4</v>
      </c>
      <c r="C114" s="496" t="s">
        <v>208</v>
      </c>
      <c r="D114" s="1149"/>
      <c r="E114" s="466"/>
      <c r="F114" s="467"/>
      <c r="G114" s="467"/>
      <c r="H114" s="457">
        <f t="shared" si="10"/>
        <v>0</v>
      </c>
      <c r="I114" s="468"/>
      <c r="J114" s="1565"/>
      <c r="K114" s="1529"/>
      <c r="L114" s="514"/>
    </row>
    <row r="115" spans="1:12" ht="16.2" thickBot="1">
      <c r="A115" s="443"/>
      <c r="B115" s="444"/>
      <c r="C115" s="445" t="s">
        <v>335</v>
      </c>
      <c r="D115" s="1167"/>
      <c r="E115" s="446">
        <f>SUM(E116:E120)</f>
        <v>100</v>
      </c>
      <c r="F115" s="447">
        <f>SUM(F116:F120)</f>
        <v>100</v>
      </c>
      <c r="G115" s="447">
        <f>SUM(G116:G119)</f>
        <v>0</v>
      </c>
      <c r="H115" s="459">
        <f t="shared" si="10"/>
        <v>100</v>
      </c>
      <c r="I115" s="288">
        <f>SUM(I116:I119)</f>
        <v>0</v>
      </c>
      <c r="J115" s="1562"/>
      <c r="K115" s="807"/>
      <c r="L115" s="1515"/>
    </row>
    <row r="116" spans="1:12" ht="15.6">
      <c r="A116" s="498"/>
      <c r="B116" s="499">
        <v>1</v>
      </c>
      <c r="C116" s="500" t="s">
        <v>888</v>
      </c>
      <c r="D116" s="1176"/>
      <c r="E116" s="359"/>
      <c r="F116" s="452"/>
      <c r="G116" s="452"/>
      <c r="H116" s="461">
        <f t="shared" si="10"/>
        <v>0</v>
      </c>
      <c r="I116" s="357"/>
      <c r="J116" s="603"/>
      <c r="K116" s="691"/>
      <c r="L116" s="685"/>
    </row>
    <row r="117" spans="1:12" ht="15.6">
      <c r="A117" s="449"/>
      <c r="B117" s="450">
        <v>2</v>
      </c>
      <c r="C117" s="362" t="s">
        <v>890</v>
      </c>
      <c r="D117" s="1169"/>
      <c r="E117" s="356">
        <v>100</v>
      </c>
      <c r="F117" s="462">
        <v>100</v>
      </c>
      <c r="G117" s="462"/>
      <c r="H117" s="455">
        <f t="shared" si="10"/>
        <v>100</v>
      </c>
      <c r="I117" s="358"/>
      <c r="J117" s="644"/>
      <c r="K117" s="682"/>
      <c r="L117" s="363"/>
    </row>
    <row r="118" spans="1:12" ht="15.6">
      <c r="A118" s="449"/>
      <c r="B118" s="450">
        <v>3</v>
      </c>
      <c r="C118" s="362" t="s">
        <v>758</v>
      </c>
      <c r="D118" s="1169"/>
      <c r="E118" s="356"/>
      <c r="F118" s="462"/>
      <c r="G118" s="462"/>
      <c r="H118" s="455">
        <f t="shared" si="10"/>
        <v>0</v>
      </c>
      <c r="I118" s="255"/>
      <c r="J118" s="1564"/>
      <c r="K118" s="682"/>
      <c r="L118" s="363"/>
    </row>
    <row r="119" spans="1:12" ht="15.6">
      <c r="A119" s="449"/>
      <c r="B119" s="450">
        <v>4</v>
      </c>
      <c r="C119" s="451" t="s">
        <v>885</v>
      </c>
      <c r="D119" s="1168"/>
      <c r="E119" s="356"/>
      <c r="F119" s="462"/>
      <c r="G119" s="455"/>
      <c r="H119" s="457">
        <f t="shared" si="10"/>
        <v>0</v>
      </c>
      <c r="I119" s="358"/>
      <c r="J119" s="644"/>
      <c r="K119" s="682"/>
      <c r="L119" s="363"/>
    </row>
    <row r="120" spans="1:12" ht="16.2" thickBot="1">
      <c r="A120" s="464"/>
      <c r="B120" s="465">
        <v>5</v>
      </c>
      <c r="C120" s="496" t="s">
        <v>208</v>
      </c>
      <c r="D120" s="1149"/>
      <c r="E120" s="466"/>
      <c r="F120" s="467"/>
      <c r="G120" s="467"/>
      <c r="H120" s="457">
        <f t="shared" si="10"/>
        <v>0</v>
      </c>
      <c r="I120" s="468"/>
      <c r="J120" s="1565"/>
      <c r="K120" s="1193"/>
      <c r="L120" s="254"/>
    </row>
    <row r="121" spans="1:12" ht="16.2" hidden="1" thickBot="1">
      <c r="A121" s="443"/>
      <c r="B121" s="444"/>
      <c r="C121" s="445" t="s">
        <v>211</v>
      </c>
      <c r="D121" s="446">
        <f>SUM(D122:D125)</f>
        <v>800</v>
      </c>
      <c r="E121" s="446">
        <f>SUM(E122:E125)</f>
        <v>0</v>
      </c>
      <c r="F121" s="446">
        <f>SUM(F122:F125)</f>
        <v>0</v>
      </c>
      <c r="G121" s="459">
        <f>SUM(G122:G125)</f>
        <v>0</v>
      </c>
      <c r="H121" s="460">
        <f t="shared" si="10"/>
        <v>0</v>
      </c>
      <c r="I121" s="288">
        <f>SUM(I122:I124)</f>
        <v>0</v>
      </c>
      <c r="J121" s="1562"/>
      <c r="K121" s="370"/>
      <c r="L121" s="381"/>
    </row>
    <row r="122" spans="1:12" ht="15.6" hidden="1">
      <c r="A122" s="498"/>
      <c r="B122" s="499">
        <v>1</v>
      </c>
      <c r="C122" s="500" t="s">
        <v>172</v>
      </c>
      <c r="D122" s="1176"/>
      <c r="E122" s="359"/>
      <c r="F122" s="452"/>
      <c r="G122" s="461"/>
      <c r="H122" s="454">
        <f t="shared" si="10"/>
        <v>0</v>
      </c>
      <c r="I122" s="357"/>
      <c r="J122" s="603"/>
      <c r="K122" s="691"/>
      <c r="L122" s="685"/>
    </row>
    <row r="123" spans="1:12" ht="15.6" hidden="1">
      <c r="A123" s="449"/>
      <c r="B123" s="450">
        <v>2</v>
      </c>
      <c r="C123" s="362" t="s">
        <v>173</v>
      </c>
      <c r="D123" s="1169"/>
      <c r="E123" s="356"/>
      <c r="F123" s="462">
        <v>0</v>
      </c>
      <c r="G123" s="455"/>
      <c r="H123" s="463">
        <f t="shared" si="10"/>
        <v>0</v>
      </c>
      <c r="I123" s="358"/>
      <c r="J123" s="644"/>
      <c r="K123" s="682"/>
      <c r="L123" s="363"/>
    </row>
    <row r="124" spans="1:12" ht="15.6" hidden="1">
      <c r="A124" s="449"/>
      <c r="B124" s="450">
        <v>3</v>
      </c>
      <c r="C124" s="451" t="s">
        <v>760</v>
      </c>
      <c r="D124" s="1168"/>
      <c r="E124" s="356"/>
      <c r="F124" s="462"/>
      <c r="G124" s="455"/>
      <c r="H124" s="463">
        <f t="shared" si="10"/>
        <v>0</v>
      </c>
      <c r="I124" s="255"/>
      <c r="J124" s="1564"/>
      <c r="K124" s="682"/>
      <c r="L124" s="363"/>
    </row>
    <row r="125" spans="1:12" ht="16.2" hidden="1" thickBot="1">
      <c r="A125" s="464"/>
      <c r="B125" s="465">
        <v>4</v>
      </c>
      <c r="C125" s="496" t="s">
        <v>208</v>
      </c>
      <c r="D125" s="1149">
        <v>800</v>
      </c>
      <c r="E125" s="466">
        <v>0</v>
      </c>
      <c r="F125" s="467"/>
      <c r="G125" s="470"/>
      <c r="H125" s="463">
        <f t="shared" si="10"/>
        <v>0</v>
      </c>
      <c r="I125" s="468"/>
      <c r="J125" s="1565"/>
      <c r="K125" s="1193"/>
      <c r="L125" s="254"/>
    </row>
    <row r="126" spans="1:12" ht="16.2" thickBot="1">
      <c r="A126" s="443"/>
      <c r="B126" s="444"/>
      <c r="C126" s="445" t="s">
        <v>212</v>
      </c>
      <c r="D126" s="446">
        <f>SUM(D127:D129)</f>
        <v>6000</v>
      </c>
      <c r="E126" s="1704">
        <f>SUM(E127:E129)</f>
        <v>6000</v>
      </c>
      <c r="F126" s="459">
        <f>SUM(F127:F130)</f>
        <v>7049</v>
      </c>
      <c r="G126" s="459">
        <f>SUM(G127:G130)</f>
        <v>0</v>
      </c>
      <c r="H126" s="460">
        <f t="shared" si="10"/>
        <v>7049</v>
      </c>
      <c r="I126" s="288">
        <f>SUM(I127:I129)</f>
        <v>7049</v>
      </c>
      <c r="J126" s="532">
        <f>I126/H126</f>
        <v>1</v>
      </c>
      <c r="K126" s="460">
        <f>SUM(K127:K129)</f>
        <v>0</v>
      </c>
      <c r="L126" s="446">
        <f>SUM(L127:L129)</f>
        <v>0</v>
      </c>
    </row>
    <row r="127" spans="1:12" ht="15.6">
      <c r="A127" s="498"/>
      <c r="B127" s="499">
        <v>1</v>
      </c>
      <c r="C127" s="500" t="s">
        <v>888</v>
      </c>
      <c r="D127" s="1176"/>
      <c r="E127" s="359"/>
      <c r="F127" s="452"/>
      <c r="G127" s="461"/>
      <c r="H127" s="454">
        <f t="shared" si="10"/>
        <v>0</v>
      </c>
      <c r="I127" s="357"/>
      <c r="J127" s="603"/>
      <c r="K127" s="691"/>
      <c r="L127" s="685"/>
    </row>
    <row r="128" spans="1:12" ht="15.6">
      <c r="A128" s="449"/>
      <c r="B128" s="450">
        <v>2</v>
      </c>
      <c r="C128" s="362" t="s">
        <v>890</v>
      </c>
      <c r="D128" s="1169">
        <v>6000</v>
      </c>
      <c r="E128" s="356">
        <v>6000</v>
      </c>
      <c r="F128" s="462">
        <v>7049</v>
      </c>
      <c r="G128" s="455"/>
      <c r="H128" s="463">
        <f t="shared" si="10"/>
        <v>7049</v>
      </c>
      <c r="I128" s="358">
        <v>7049</v>
      </c>
      <c r="J128" s="644">
        <f>I128/H128</f>
        <v>1</v>
      </c>
      <c r="K128" s="682"/>
      <c r="L128" s="363"/>
    </row>
    <row r="129" spans="1:12" ht="15.6">
      <c r="A129" s="449"/>
      <c r="B129" s="450">
        <v>3</v>
      </c>
      <c r="C129" s="451" t="s">
        <v>760</v>
      </c>
      <c r="D129" s="1168"/>
      <c r="E129" s="356"/>
      <c r="F129" s="462"/>
      <c r="G129" s="455"/>
      <c r="H129" s="458">
        <f t="shared" si="10"/>
        <v>0</v>
      </c>
      <c r="I129" s="358"/>
      <c r="J129" s="644"/>
      <c r="K129" s="682"/>
      <c r="L129" s="363"/>
    </row>
    <row r="130" spans="1:12" ht="16.2" thickBot="1">
      <c r="A130" s="464"/>
      <c r="B130" s="465">
        <v>4</v>
      </c>
      <c r="C130" s="496" t="s">
        <v>208</v>
      </c>
      <c r="D130" s="1149"/>
      <c r="E130" s="466"/>
      <c r="F130" s="493"/>
      <c r="G130" s="470"/>
      <c r="H130" s="463">
        <f t="shared" si="10"/>
        <v>0</v>
      </c>
      <c r="I130" s="468"/>
      <c r="J130" s="1565"/>
      <c r="K130" s="1193"/>
      <c r="L130" s="254"/>
    </row>
    <row r="131" spans="1:12" ht="16.2" thickBot="1">
      <c r="A131" s="443"/>
      <c r="B131" s="444"/>
      <c r="C131" s="445" t="s">
        <v>646</v>
      </c>
      <c r="D131" s="446">
        <f>SUM(D132:D134)</f>
        <v>1800</v>
      </c>
      <c r="E131" s="1704">
        <f>SUM(E132:E134)</f>
        <v>2000</v>
      </c>
      <c r="F131" s="446">
        <f>SUM(F132:F134)</f>
        <v>2000</v>
      </c>
      <c r="G131" s="459">
        <f>SUM(G132:G134)</f>
        <v>0</v>
      </c>
      <c r="H131" s="460">
        <f t="shared" si="10"/>
        <v>2000</v>
      </c>
      <c r="I131" s="448">
        <f>SUM(I132:I134)</f>
        <v>1992</v>
      </c>
      <c r="J131" s="532">
        <f>I131/H131</f>
        <v>0.996</v>
      </c>
      <c r="K131" s="460">
        <f>SUM(K132:K134)</f>
        <v>1992</v>
      </c>
      <c r="L131" s="446">
        <f>SUM(L132:L134)</f>
        <v>0</v>
      </c>
    </row>
    <row r="132" spans="1:12" ht="15.6">
      <c r="A132" s="498"/>
      <c r="B132" s="499">
        <v>1</v>
      </c>
      <c r="C132" s="500" t="s">
        <v>888</v>
      </c>
      <c r="D132" s="1176"/>
      <c r="E132" s="359"/>
      <c r="F132" s="452"/>
      <c r="G132" s="452"/>
      <c r="H132" s="461">
        <f t="shared" si="10"/>
        <v>0</v>
      </c>
      <c r="I132" s="357"/>
      <c r="J132" s="603"/>
      <c r="K132" s="691"/>
      <c r="L132" s="685"/>
    </row>
    <row r="133" spans="1:12" ht="15.6">
      <c r="A133" s="449"/>
      <c r="B133" s="450">
        <v>2</v>
      </c>
      <c r="C133" s="362" t="s">
        <v>890</v>
      </c>
      <c r="D133" s="1169">
        <v>1800</v>
      </c>
      <c r="E133" s="356">
        <v>2000</v>
      </c>
      <c r="F133" s="462">
        <v>2000</v>
      </c>
      <c r="G133" s="462"/>
      <c r="H133" s="455">
        <f t="shared" si="10"/>
        <v>2000</v>
      </c>
      <c r="I133" s="358">
        <v>1992</v>
      </c>
      <c r="J133" s="644">
        <f>I133/H133</f>
        <v>0.996</v>
      </c>
      <c r="K133" s="682">
        <v>1992</v>
      </c>
      <c r="L133" s="363"/>
    </row>
    <row r="134" spans="1:12" ht="16.2" thickBot="1">
      <c r="A134" s="489"/>
      <c r="B134" s="490">
        <v>3</v>
      </c>
      <c r="C134" s="491" t="s">
        <v>885</v>
      </c>
      <c r="D134" s="1175"/>
      <c r="E134" s="492"/>
      <c r="F134" s="475"/>
      <c r="G134" s="475"/>
      <c r="H134" s="476">
        <f t="shared" si="10"/>
        <v>0</v>
      </c>
      <c r="I134" s="514"/>
      <c r="J134" s="1564"/>
      <c r="K134" s="593"/>
      <c r="L134" s="514"/>
    </row>
    <row r="135" spans="1:12" ht="16.2" hidden="1" thickBot="1">
      <c r="A135" s="501"/>
      <c r="B135" s="502"/>
      <c r="C135" s="503"/>
      <c r="D135" s="509">
        <f>SUM(D136:D139)</f>
        <v>0</v>
      </c>
      <c r="E135" s="509">
        <f>SUM(E136:E139)</f>
        <v>0</v>
      </c>
      <c r="F135" s="494">
        <f>SUM(F136:F139)</f>
        <v>0</v>
      </c>
      <c r="G135" s="494">
        <f>SUM(G136:G139)</f>
        <v>0</v>
      </c>
      <c r="H135" s="495">
        <f t="shared" si="10"/>
        <v>0</v>
      </c>
      <c r="I135" s="488">
        <f>SUM(I136:I139)</f>
        <v>0</v>
      </c>
      <c r="J135" s="532"/>
      <c r="K135" s="807"/>
      <c r="L135" s="1515"/>
    </row>
    <row r="136" spans="1:12" ht="15.6" hidden="1">
      <c r="A136" s="498"/>
      <c r="B136" s="505">
        <v>1</v>
      </c>
      <c r="C136" s="252" t="s">
        <v>888</v>
      </c>
      <c r="D136" s="1171"/>
      <c r="E136" s="469"/>
      <c r="F136" s="452"/>
      <c r="G136" s="452"/>
      <c r="H136" s="461">
        <f t="shared" ref="H136:H161" si="11">SUM(F136:G136)</f>
        <v>0</v>
      </c>
      <c r="I136" s="357"/>
      <c r="J136" s="603"/>
      <c r="K136" s="691"/>
      <c r="L136" s="685"/>
    </row>
    <row r="137" spans="1:12" ht="15.6" hidden="1">
      <c r="A137" s="449"/>
      <c r="B137" s="450">
        <v>2</v>
      </c>
      <c r="C137" s="362" t="s">
        <v>890</v>
      </c>
      <c r="D137" s="1169"/>
      <c r="E137" s="356"/>
      <c r="F137" s="462"/>
      <c r="G137" s="462"/>
      <c r="H137" s="455">
        <f t="shared" si="11"/>
        <v>0</v>
      </c>
      <c r="I137" s="358"/>
      <c r="J137" s="644"/>
      <c r="K137" s="682"/>
      <c r="L137" s="363"/>
    </row>
    <row r="138" spans="1:12" ht="15.6" hidden="1">
      <c r="A138" s="471"/>
      <c r="B138" s="472">
        <v>3</v>
      </c>
      <c r="C138" s="362" t="s">
        <v>889</v>
      </c>
      <c r="D138" s="1396"/>
      <c r="E138" s="474"/>
      <c r="F138" s="456">
        <v>0</v>
      </c>
      <c r="G138" s="456"/>
      <c r="H138" s="455">
        <f t="shared" si="11"/>
        <v>0</v>
      </c>
      <c r="I138" s="255"/>
      <c r="J138" s="1564"/>
      <c r="K138" s="1193"/>
      <c r="L138" s="254"/>
    </row>
    <row r="139" spans="1:12" ht="16.2" hidden="1" thickBot="1">
      <c r="A139" s="489"/>
      <c r="B139" s="490">
        <v>4</v>
      </c>
      <c r="C139" s="491" t="s">
        <v>885</v>
      </c>
      <c r="D139" s="1175"/>
      <c r="E139" s="492"/>
      <c r="F139" s="475"/>
      <c r="G139" s="475"/>
      <c r="H139" s="476">
        <f t="shared" si="11"/>
        <v>0</v>
      </c>
      <c r="I139" s="255"/>
      <c r="J139" s="1566"/>
      <c r="K139" s="1529"/>
      <c r="L139" s="514"/>
    </row>
    <row r="140" spans="1:12" ht="16.2" thickBot="1">
      <c r="A140" s="506"/>
      <c r="B140" s="507"/>
      <c r="C140" s="508" t="s">
        <v>784</v>
      </c>
      <c r="D140" s="509">
        <f>SUM(D141:D145)</f>
        <v>0</v>
      </c>
      <c r="E140" s="509">
        <f>SUM(E141:E145)</f>
        <v>77816</v>
      </c>
      <c r="F140" s="446">
        <f>SUM(F141:F145)</f>
        <v>95532</v>
      </c>
      <c r="G140" s="459">
        <f>SUM(G141:G145)</f>
        <v>0</v>
      </c>
      <c r="H140" s="460">
        <f t="shared" si="11"/>
        <v>95532</v>
      </c>
      <c r="I140" s="448">
        <f>SUM(I141:I145)</f>
        <v>95532</v>
      </c>
      <c r="J140" s="532">
        <f>I140/H140</f>
        <v>1</v>
      </c>
      <c r="K140" s="370"/>
      <c r="L140" s="381"/>
    </row>
    <row r="141" spans="1:12" ht="15.6">
      <c r="A141" s="498"/>
      <c r="B141" s="499">
        <v>1</v>
      </c>
      <c r="C141" s="252" t="s">
        <v>888</v>
      </c>
      <c r="D141" s="1170"/>
      <c r="E141" s="466"/>
      <c r="F141" s="452">
        <v>0</v>
      </c>
      <c r="G141" s="461">
        <v>0</v>
      </c>
      <c r="H141" s="454">
        <f t="shared" si="11"/>
        <v>0</v>
      </c>
      <c r="I141" s="357"/>
      <c r="J141" s="603"/>
      <c r="K141" s="691"/>
      <c r="L141" s="685"/>
    </row>
    <row r="142" spans="1:12" ht="15.6">
      <c r="A142" s="449"/>
      <c r="B142" s="450">
        <v>2</v>
      </c>
      <c r="C142" s="362" t="s">
        <v>890</v>
      </c>
      <c r="D142" s="1169"/>
      <c r="E142" s="356"/>
      <c r="F142" s="462"/>
      <c r="G142" s="455"/>
      <c r="H142" s="463">
        <f t="shared" si="11"/>
        <v>0</v>
      </c>
      <c r="I142" s="358"/>
      <c r="J142" s="644"/>
      <c r="K142" s="682"/>
      <c r="L142" s="363"/>
    </row>
    <row r="143" spans="1:12" ht="15.6">
      <c r="A143" s="449"/>
      <c r="B143" s="505">
        <v>3</v>
      </c>
      <c r="C143" s="362" t="s">
        <v>889</v>
      </c>
      <c r="D143" s="1169"/>
      <c r="E143" s="356">
        <v>77816</v>
      </c>
      <c r="F143" s="462">
        <v>95532</v>
      </c>
      <c r="G143" s="455"/>
      <c r="H143" s="455">
        <f t="shared" si="11"/>
        <v>95532</v>
      </c>
      <c r="I143" s="358">
        <v>95532</v>
      </c>
      <c r="J143" s="644">
        <f>I143/H143</f>
        <v>1</v>
      </c>
      <c r="K143" s="682"/>
      <c r="L143" s="363"/>
    </row>
    <row r="144" spans="1:12" ht="15.6">
      <c r="A144" s="449"/>
      <c r="B144" s="450">
        <v>4</v>
      </c>
      <c r="C144" s="451" t="s">
        <v>885</v>
      </c>
      <c r="D144" s="1168"/>
      <c r="E144" s="356"/>
      <c r="F144" s="462"/>
      <c r="G144" s="455"/>
      <c r="H144" s="463">
        <f t="shared" si="11"/>
        <v>0</v>
      </c>
      <c r="I144" s="358"/>
      <c r="J144" s="644"/>
      <c r="K144" s="682"/>
      <c r="L144" s="363"/>
    </row>
    <row r="145" spans="1:12" ht="16.2" thickBot="1">
      <c r="A145" s="489"/>
      <c r="B145" s="505">
        <v>5</v>
      </c>
      <c r="C145" s="491" t="s">
        <v>91</v>
      </c>
      <c r="D145" s="1175"/>
      <c r="E145" s="492"/>
      <c r="F145" s="510"/>
      <c r="G145" s="476"/>
      <c r="H145" s="511">
        <f t="shared" si="11"/>
        <v>0</v>
      </c>
      <c r="I145" s="593"/>
      <c r="J145" s="1566"/>
      <c r="K145" s="593"/>
      <c r="L145" s="514"/>
    </row>
    <row r="146" spans="1:12" ht="16.2" hidden="1" thickBot="1">
      <c r="A146" s="477"/>
      <c r="B146" s="478"/>
      <c r="C146" s="512" t="s">
        <v>232</v>
      </c>
      <c r="D146" s="1177"/>
      <c r="E146" s="513">
        <f>SUM(E147:E149)</f>
        <v>0</v>
      </c>
      <c r="F146" s="447">
        <f>SUM(F147:F149)</f>
        <v>0</v>
      </c>
      <c r="G146" s="459">
        <f>SUM(G147:G149)</f>
        <v>0</v>
      </c>
      <c r="H146" s="460">
        <f t="shared" si="11"/>
        <v>0</v>
      </c>
      <c r="I146" s="288">
        <f>SUM(I147:I149)</f>
        <v>0</v>
      </c>
      <c r="J146" s="1581" t="e">
        <f>I146/H146</f>
        <v>#DIV/0!</v>
      </c>
      <c r="K146" s="380"/>
      <c r="L146" s="381"/>
    </row>
    <row r="147" spans="1:12" ht="16.2" hidden="1" thickBot="1">
      <c r="A147" s="498"/>
      <c r="B147" s="499">
        <v>1</v>
      </c>
      <c r="C147" s="252" t="s">
        <v>172</v>
      </c>
      <c r="D147" s="1170"/>
      <c r="E147" s="466"/>
      <c r="F147" s="452">
        <v>0</v>
      </c>
      <c r="G147" s="461">
        <v>0</v>
      </c>
      <c r="H147" s="454">
        <f t="shared" si="11"/>
        <v>0</v>
      </c>
      <c r="I147" s="358"/>
      <c r="J147" s="603"/>
      <c r="K147" s="691"/>
      <c r="L147" s="685"/>
    </row>
    <row r="148" spans="1:12" ht="16.2" hidden="1" thickBot="1">
      <c r="A148" s="449"/>
      <c r="B148" s="450">
        <v>2</v>
      </c>
      <c r="C148" s="362" t="s">
        <v>173</v>
      </c>
      <c r="D148" s="1169"/>
      <c r="E148" s="356"/>
      <c r="F148" s="462"/>
      <c r="G148" s="455"/>
      <c r="H148" s="463">
        <f t="shared" si="11"/>
        <v>0</v>
      </c>
      <c r="I148" s="358"/>
      <c r="J148" s="644" t="e">
        <f>I148/H148</f>
        <v>#DIV/0!</v>
      </c>
      <c r="K148" s="682"/>
      <c r="L148" s="363"/>
    </row>
    <row r="149" spans="1:12" ht="16.2" hidden="1" thickBot="1">
      <c r="A149" s="501"/>
      <c r="B149" s="507">
        <v>3</v>
      </c>
      <c r="C149" s="491" t="s">
        <v>760</v>
      </c>
      <c r="D149" s="1175"/>
      <c r="E149" s="492"/>
      <c r="F149" s="475">
        <v>0</v>
      </c>
      <c r="G149" s="476">
        <v>0</v>
      </c>
      <c r="H149" s="511">
        <f t="shared" si="11"/>
        <v>0</v>
      </c>
      <c r="I149" s="514"/>
      <c r="J149" s="1566"/>
      <c r="K149" s="682"/>
      <c r="L149" s="363"/>
    </row>
    <row r="150" spans="1:12" ht="16.2" hidden="1" thickBot="1">
      <c r="A150" s="477"/>
      <c r="B150" s="478"/>
      <c r="C150" s="512" t="s">
        <v>216</v>
      </c>
      <c r="D150" s="1177"/>
      <c r="E150" s="513">
        <f>SUM(E151:E153)</f>
        <v>0</v>
      </c>
      <c r="F150" s="447">
        <f>SUM(F151:F153)</f>
        <v>0</v>
      </c>
      <c r="G150" s="459">
        <f>SUM(G151:G153)</f>
        <v>0</v>
      </c>
      <c r="H150" s="460">
        <f t="shared" si="11"/>
        <v>0</v>
      </c>
      <c r="I150" s="357"/>
      <c r="J150" s="603" t="e">
        <f>I150/H150</f>
        <v>#DIV/0!</v>
      </c>
      <c r="K150" s="682"/>
      <c r="L150" s="363"/>
    </row>
    <row r="151" spans="1:12" ht="16.2" hidden="1" thickBot="1">
      <c r="A151" s="498"/>
      <c r="B151" s="499">
        <v>1</v>
      </c>
      <c r="C151" s="252" t="s">
        <v>172</v>
      </c>
      <c r="D151" s="1170"/>
      <c r="E151" s="466"/>
      <c r="F151" s="452">
        <v>0</v>
      </c>
      <c r="G151" s="461">
        <v>0</v>
      </c>
      <c r="H151" s="454">
        <f t="shared" si="11"/>
        <v>0</v>
      </c>
      <c r="I151" s="358"/>
      <c r="J151" s="644" t="e">
        <f>I151/H151</f>
        <v>#DIV/0!</v>
      </c>
      <c r="K151" s="682"/>
      <c r="L151" s="363"/>
    </row>
    <row r="152" spans="1:12" ht="16.2" hidden="1" thickBot="1">
      <c r="A152" s="449"/>
      <c r="B152" s="450">
        <v>2</v>
      </c>
      <c r="C152" s="362" t="s">
        <v>173</v>
      </c>
      <c r="D152" s="1169"/>
      <c r="E152" s="356"/>
      <c r="F152" s="462"/>
      <c r="G152" s="455"/>
      <c r="H152" s="463">
        <f t="shared" si="11"/>
        <v>0</v>
      </c>
      <c r="I152" s="358"/>
      <c r="J152" s="644" t="e">
        <f>I152/H152</f>
        <v>#DIV/0!</v>
      </c>
      <c r="K152" s="682"/>
      <c r="L152" s="363"/>
    </row>
    <row r="153" spans="1:12" ht="16.2" hidden="1" thickBot="1">
      <c r="A153" s="501"/>
      <c r="B153" s="507">
        <v>3</v>
      </c>
      <c r="C153" s="491" t="s">
        <v>760</v>
      </c>
      <c r="D153" s="1175"/>
      <c r="E153" s="492"/>
      <c r="F153" s="475">
        <v>0</v>
      </c>
      <c r="G153" s="476">
        <v>0</v>
      </c>
      <c r="H153" s="511">
        <f t="shared" si="11"/>
        <v>0</v>
      </c>
      <c r="I153" s="358"/>
      <c r="J153" s="644" t="e">
        <f>I153/H153</f>
        <v>#DIV/0!</v>
      </c>
      <c r="K153" s="1193"/>
      <c r="L153" s="254"/>
    </row>
    <row r="154" spans="1:12" ht="16.2" thickBot="1">
      <c r="A154" s="477"/>
      <c r="B154" s="478"/>
      <c r="C154" s="512" t="s">
        <v>566</v>
      </c>
      <c r="D154" s="513">
        <f>SUM(D155:D157)</f>
        <v>500</v>
      </c>
      <c r="E154" s="513">
        <f>SUM(E155:E157)</f>
        <v>700</v>
      </c>
      <c r="F154" s="446">
        <f>SUM(F155:F157)</f>
        <v>700</v>
      </c>
      <c r="G154" s="459">
        <f>SUM(G155:G157)</f>
        <v>0</v>
      </c>
      <c r="H154" s="460">
        <f t="shared" si="11"/>
        <v>700</v>
      </c>
      <c r="I154" s="547">
        <f>SUM(I155:I157)</f>
        <v>700</v>
      </c>
      <c r="J154" s="532">
        <f>I154/H154</f>
        <v>1</v>
      </c>
      <c r="K154" s="1530">
        <f>SUM(K155:K157)</f>
        <v>700</v>
      </c>
      <c r="L154" s="513">
        <f>SUM(L155:L157)</f>
        <v>0</v>
      </c>
    </row>
    <row r="155" spans="1:12" ht="15.6">
      <c r="A155" s="498"/>
      <c r="B155" s="499">
        <v>1</v>
      </c>
      <c r="C155" s="252" t="s">
        <v>888</v>
      </c>
      <c r="D155" s="1170"/>
      <c r="E155" s="466"/>
      <c r="F155" s="452">
        <v>0</v>
      </c>
      <c r="G155" s="461">
        <v>0</v>
      </c>
      <c r="H155" s="454">
        <f t="shared" si="11"/>
        <v>0</v>
      </c>
      <c r="I155" s="357"/>
      <c r="J155" s="603"/>
      <c r="K155" s="691"/>
      <c r="L155" s="685"/>
    </row>
    <row r="156" spans="1:12" ht="15.6">
      <c r="A156" s="449"/>
      <c r="B156" s="450">
        <v>2</v>
      </c>
      <c r="C156" s="362" t="s">
        <v>890</v>
      </c>
      <c r="D156" s="1169"/>
      <c r="E156" s="356"/>
      <c r="F156" s="462"/>
      <c r="G156" s="455"/>
      <c r="H156" s="463">
        <f t="shared" si="11"/>
        <v>0</v>
      </c>
      <c r="I156" s="358"/>
      <c r="J156" s="644"/>
      <c r="K156" s="682"/>
      <c r="L156" s="363"/>
    </row>
    <row r="157" spans="1:12" ht="16.2" thickBot="1">
      <c r="A157" s="501"/>
      <c r="B157" s="507">
        <v>3</v>
      </c>
      <c r="C157" s="362" t="s">
        <v>889</v>
      </c>
      <c r="D157" s="1178">
        <v>500</v>
      </c>
      <c r="E157" s="492">
        <v>700</v>
      </c>
      <c r="F157" s="475">
        <v>700</v>
      </c>
      <c r="G157" s="476"/>
      <c r="H157" s="511">
        <f t="shared" si="11"/>
        <v>700</v>
      </c>
      <c r="I157" s="593">
        <v>700</v>
      </c>
      <c r="J157" s="644">
        <f>I157/H157</f>
        <v>1</v>
      </c>
      <c r="K157" s="593">
        <v>700</v>
      </c>
      <c r="L157" s="514"/>
    </row>
    <row r="158" spans="1:12" ht="16.2" thickBot="1">
      <c r="A158" s="477"/>
      <c r="B158" s="478"/>
      <c r="C158" s="512" t="s">
        <v>84</v>
      </c>
      <c r="D158" s="1177"/>
      <c r="E158" s="513">
        <f>SUM(E159:E161)</f>
        <v>0</v>
      </c>
      <c r="F158" s="446">
        <f>SUM(F159:F161)</f>
        <v>1000</v>
      </c>
      <c r="G158" s="459">
        <f>SUM(G159:G161)</f>
        <v>0</v>
      </c>
      <c r="H158" s="460">
        <f t="shared" si="11"/>
        <v>1000</v>
      </c>
      <c r="I158" s="380"/>
      <c r="J158" s="1562"/>
      <c r="K158" s="380"/>
      <c r="L158" s="381"/>
    </row>
    <row r="159" spans="1:12" ht="15.6">
      <c r="A159" s="498"/>
      <c r="B159" s="499">
        <v>1</v>
      </c>
      <c r="C159" s="252" t="s">
        <v>888</v>
      </c>
      <c r="D159" s="1170"/>
      <c r="E159" s="466"/>
      <c r="F159" s="452"/>
      <c r="G159" s="452"/>
      <c r="H159" s="461">
        <f t="shared" si="11"/>
        <v>0</v>
      </c>
      <c r="I159" s="357"/>
      <c r="J159" s="603"/>
      <c r="K159" s="691"/>
      <c r="L159" s="685"/>
    </row>
    <row r="160" spans="1:12" ht="15.6">
      <c r="A160" s="449"/>
      <c r="B160" s="450">
        <v>2</v>
      </c>
      <c r="C160" s="362" t="s">
        <v>890</v>
      </c>
      <c r="D160" s="1169"/>
      <c r="E160" s="356"/>
      <c r="F160" s="462">
        <v>1000</v>
      </c>
      <c r="G160" s="462"/>
      <c r="H160" s="455">
        <f t="shared" si="11"/>
        <v>1000</v>
      </c>
      <c r="I160" s="358"/>
      <c r="J160" s="644"/>
      <c r="K160" s="682"/>
      <c r="L160" s="363"/>
    </row>
    <row r="161" spans="1:12" ht="16.2" thickBot="1">
      <c r="A161" s="501"/>
      <c r="B161" s="507">
        <v>3</v>
      </c>
      <c r="C161" s="362" t="s">
        <v>889</v>
      </c>
      <c r="D161" s="1178"/>
      <c r="E161" s="492"/>
      <c r="F161" s="475"/>
      <c r="G161" s="475"/>
      <c r="H161" s="476">
        <f t="shared" si="11"/>
        <v>0</v>
      </c>
      <c r="I161" s="358"/>
      <c r="J161" s="1564"/>
      <c r="K161" s="593"/>
      <c r="L161" s="514"/>
    </row>
    <row r="162" spans="1:12" ht="16.2" thickBot="1">
      <c r="A162" s="477"/>
      <c r="B162" s="478"/>
      <c r="C162" s="512" t="s">
        <v>108</v>
      </c>
      <c r="D162" s="513">
        <f t="shared" ref="D162:I162" si="12">SUM(D163:D165)</f>
        <v>0</v>
      </c>
      <c r="E162" s="513">
        <f t="shared" si="12"/>
        <v>1765</v>
      </c>
      <c r="F162" s="513">
        <f t="shared" si="12"/>
        <v>2036</v>
      </c>
      <c r="G162" s="513">
        <f t="shared" si="12"/>
        <v>0</v>
      </c>
      <c r="H162" s="513">
        <f t="shared" si="12"/>
        <v>2036</v>
      </c>
      <c r="I162" s="513">
        <f t="shared" si="12"/>
        <v>1440</v>
      </c>
      <c r="J162" s="532">
        <f>I162/H162</f>
        <v>0.70726915520628686</v>
      </c>
      <c r="K162" s="380"/>
      <c r="L162" s="381"/>
    </row>
    <row r="163" spans="1:12" ht="15.6">
      <c r="A163" s="498"/>
      <c r="B163" s="499">
        <v>1</v>
      </c>
      <c r="C163" s="252" t="s">
        <v>888</v>
      </c>
      <c r="D163" s="1170"/>
      <c r="E163" s="466"/>
      <c r="F163" s="516"/>
      <c r="G163" s="453"/>
      <c r="H163" s="517"/>
      <c r="I163" s="358"/>
      <c r="J163" s="603"/>
      <c r="K163" s="691"/>
      <c r="L163" s="685"/>
    </row>
    <row r="164" spans="1:12" ht="15.6">
      <c r="A164" s="449"/>
      <c r="B164" s="450">
        <v>2</v>
      </c>
      <c r="C164" s="362" t="s">
        <v>890</v>
      </c>
      <c r="D164" s="1169"/>
      <c r="E164" s="356"/>
      <c r="F164" s="462"/>
      <c r="G164" s="455"/>
      <c r="H164" s="463"/>
      <c r="I164" s="358"/>
      <c r="J164" s="644"/>
      <c r="K164" s="682"/>
      <c r="L164" s="363"/>
    </row>
    <row r="165" spans="1:12" ht="16.2" thickBot="1">
      <c r="A165" s="501"/>
      <c r="B165" s="507">
        <v>3</v>
      </c>
      <c r="C165" s="515" t="s">
        <v>889</v>
      </c>
      <c r="D165" s="1178"/>
      <c r="E165" s="492">
        <v>1765</v>
      </c>
      <c r="F165" s="510">
        <v>2036</v>
      </c>
      <c r="G165" s="518"/>
      <c r="H165" s="476">
        <f>SUM(F165:G165)</f>
        <v>2036</v>
      </c>
      <c r="I165" s="593">
        <v>1440</v>
      </c>
      <c r="J165" s="644">
        <f>I165/H165</f>
        <v>0.70726915520628686</v>
      </c>
      <c r="K165" s="593"/>
      <c r="L165" s="514"/>
    </row>
    <row r="166" spans="1:12" ht="16.2" hidden="1" thickBot="1">
      <c r="A166" s="477"/>
      <c r="B166" s="478"/>
      <c r="C166" s="512"/>
      <c r="D166" s="513">
        <f>SUM(D167:D169)</f>
        <v>0</v>
      </c>
      <c r="E166" s="513">
        <f>SUM(E167:E169)</f>
        <v>0</v>
      </c>
      <c r="F166" s="513">
        <f>SUM(F167:F169)</f>
        <v>0</v>
      </c>
      <c r="G166" s="513">
        <f>SUM(G167:G169)</f>
        <v>0</v>
      </c>
      <c r="H166" s="513">
        <f>SUM(H167:H169)</f>
        <v>0</v>
      </c>
      <c r="I166" s="357"/>
      <c r="J166" s="603"/>
      <c r="K166" s="380"/>
      <c r="L166" s="381"/>
    </row>
    <row r="167" spans="1:12" ht="15.6" hidden="1">
      <c r="A167" s="498"/>
      <c r="B167" s="499">
        <v>1</v>
      </c>
      <c r="C167" s="252" t="s">
        <v>888</v>
      </c>
      <c r="D167" s="1170"/>
      <c r="E167" s="466"/>
      <c r="F167" s="516"/>
      <c r="G167" s="453"/>
      <c r="H167" s="517"/>
      <c r="I167" s="358"/>
      <c r="J167" s="644"/>
      <c r="K167" s="691"/>
      <c r="L167" s="685"/>
    </row>
    <row r="168" spans="1:12" ht="15.6" hidden="1">
      <c r="A168" s="449"/>
      <c r="B168" s="450">
        <v>2</v>
      </c>
      <c r="C168" s="362" t="s">
        <v>890</v>
      </c>
      <c r="D168" s="1169"/>
      <c r="E168" s="356"/>
      <c r="F168" s="462"/>
      <c r="G168" s="455"/>
      <c r="H168" s="455">
        <f>SUM(F168:G168)</f>
        <v>0</v>
      </c>
      <c r="I168" s="358"/>
      <c r="J168" s="644"/>
      <c r="K168" s="682"/>
      <c r="L168" s="363"/>
    </row>
    <row r="169" spans="1:12" ht="16.2" hidden="1" thickBot="1">
      <c r="A169" s="501"/>
      <c r="B169" s="507">
        <v>3</v>
      </c>
      <c r="C169" s="362" t="s">
        <v>889</v>
      </c>
      <c r="D169" s="1178"/>
      <c r="E169" s="492"/>
      <c r="F169" s="510"/>
      <c r="G169" s="518"/>
      <c r="H169" s="519">
        <f t="shared" ref="H169:H181" si="13">SUM(F169:G169)</f>
        <v>0</v>
      </c>
      <c r="I169" s="358"/>
      <c r="J169" s="644"/>
      <c r="K169" s="593"/>
      <c r="L169" s="514"/>
    </row>
    <row r="170" spans="1:12" ht="16.2" hidden="1" thickBot="1">
      <c r="A170" s="477"/>
      <c r="B170" s="478"/>
      <c r="C170" s="512" t="s">
        <v>301</v>
      </c>
      <c r="D170" s="1177"/>
      <c r="E170" s="513">
        <f>SUM(E171:E173)</f>
        <v>0</v>
      </c>
      <c r="F170" s="459">
        <f>SUM(F171:F173)</f>
        <v>0</v>
      </c>
      <c r="G170" s="459">
        <f>SUM(G171:G173)</f>
        <v>0</v>
      </c>
      <c r="H170" s="460">
        <f t="shared" si="13"/>
        <v>0</v>
      </c>
      <c r="I170" s="358"/>
      <c r="J170" s="644"/>
      <c r="K170" s="380"/>
      <c r="L170" s="381"/>
    </row>
    <row r="171" spans="1:12" ht="15.6" hidden="1">
      <c r="A171" s="498"/>
      <c r="B171" s="499">
        <v>1</v>
      </c>
      <c r="C171" s="252" t="s">
        <v>172</v>
      </c>
      <c r="D171" s="1170"/>
      <c r="E171" s="466"/>
      <c r="F171" s="356"/>
      <c r="G171" s="461"/>
      <c r="H171" s="367">
        <f t="shared" si="13"/>
        <v>0</v>
      </c>
      <c r="I171" s="358"/>
      <c r="J171" s="644"/>
      <c r="K171" s="691"/>
      <c r="L171" s="685"/>
    </row>
    <row r="172" spans="1:12" ht="15.6" hidden="1">
      <c r="A172" s="449"/>
      <c r="B172" s="450">
        <v>2</v>
      </c>
      <c r="C172" s="362" t="s">
        <v>173</v>
      </c>
      <c r="D172" s="1169"/>
      <c r="E172" s="356"/>
      <c r="F172" s="462"/>
      <c r="G172" s="455"/>
      <c r="H172" s="367">
        <f t="shared" si="13"/>
        <v>0</v>
      </c>
      <c r="I172" s="358"/>
      <c r="J172" s="644"/>
      <c r="K172" s="682"/>
      <c r="L172" s="363"/>
    </row>
    <row r="173" spans="1:12" ht="16.2" hidden="1" thickBot="1">
      <c r="A173" s="489"/>
      <c r="B173" s="490">
        <v>3</v>
      </c>
      <c r="C173" s="515" t="s">
        <v>758</v>
      </c>
      <c r="D173" s="1178"/>
      <c r="E173" s="492"/>
      <c r="F173" s="475"/>
      <c r="G173" s="476"/>
      <c r="H173" s="1811">
        <f t="shared" si="13"/>
        <v>0</v>
      </c>
      <c r="I173" s="358"/>
      <c r="J173" s="644"/>
      <c r="K173" s="682"/>
      <c r="L173" s="363"/>
    </row>
    <row r="174" spans="1:12" ht="16.2" hidden="1" thickBot="1">
      <c r="A174" s="477"/>
      <c r="B174" s="478"/>
      <c r="C174" s="512"/>
      <c r="D174" s="1177"/>
      <c r="E174" s="513">
        <f>SUM(E175:E177)</f>
        <v>0</v>
      </c>
      <c r="F174" s="459">
        <f>SUM(F175:F177)</f>
        <v>0</v>
      </c>
      <c r="G174" s="460">
        <f>SUM(G175:G177)</f>
        <v>0</v>
      </c>
      <c r="H174" s="446">
        <f t="shared" si="13"/>
        <v>0</v>
      </c>
      <c r="I174" s="358"/>
      <c r="J174" s="644"/>
      <c r="K174" s="682"/>
      <c r="L174" s="363"/>
    </row>
    <row r="175" spans="1:12" ht="15.6" hidden="1">
      <c r="A175" s="498"/>
      <c r="B175" s="499">
        <v>1</v>
      </c>
      <c r="C175" s="252" t="s">
        <v>172</v>
      </c>
      <c r="D175" s="1170"/>
      <c r="E175" s="466"/>
      <c r="F175" s="452"/>
      <c r="G175" s="452"/>
      <c r="H175" s="461">
        <f t="shared" si="13"/>
        <v>0</v>
      </c>
      <c r="I175" s="358"/>
      <c r="J175" s="644"/>
      <c r="K175" s="682"/>
      <c r="L175" s="363"/>
    </row>
    <row r="176" spans="1:12" ht="15.6" hidden="1">
      <c r="A176" s="449"/>
      <c r="B176" s="450">
        <v>2</v>
      </c>
      <c r="C176" s="362" t="s">
        <v>173</v>
      </c>
      <c r="D176" s="1169"/>
      <c r="E176" s="356"/>
      <c r="F176" s="462"/>
      <c r="G176" s="462"/>
      <c r="H176" s="455">
        <f t="shared" si="13"/>
        <v>0</v>
      </c>
      <c r="I176" s="358"/>
      <c r="J176" s="644"/>
      <c r="K176" s="682"/>
      <c r="L176" s="363"/>
    </row>
    <row r="177" spans="1:14" ht="16.2" hidden="1" thickBot="1">
      <c r="A177" s="501"/>
      <c r="B177" s="507">
        <v>3</v>
      </c>
      <c r="C177" s="515" t="s">
        <v>758</v>
      </c>
      <c r="D177" s="1178"/>
      <c r="E177" s="492"/>
      <c r="F177" s="475"/>
      <c r="G177" s="475"/>
      <c r="H177" s="476">
        <f t="shared" si="13"/>
        <v>0</v>
      </c>
      <c r="I177" s="358"/>
      <c r="J177" s="644"/>
      <c r="K177" s="1193"/>
      <c r="L177" s="254"/>
    </row>
    <row r="178" spans="1:14" ht="15.6">
      <c r="A178" s="464"/>
      <c r="B178" s="465"/>
      <c r="C178" s="520" t="s">
        <v>218</v>
      </c>
      <c r="D178" s="1179"/>
      <c r="E178" s="466"/>
      <c r="F178" s="452"/>
      <c r="G178" s="452"/>
      <c r="H178" s="461">
        <f t="shared" si="13"/>
        <v>0</v>
      </c>
      <c r="I178" s="358"/>
      <c r="J178" s="644"/>
      <c r="K178" s="1531"/>
      <c r="L178" s="1392"/>
    </row>
    <row r="179" spans="1:14" ht="15.6">
      <c r="A179" s="449"/>
      <c r="B179" s="450">
        <v>1</v>
      </c>
      <c r="C179" s="428" t="s">
        <v>888</v>
      </c>
      <c r="D179" s="428"/>
      <c r="E179" s="463">
        <f>E52+E56+E60+E68+E78+E86+E97+E104+E111+E116+E122+E127+E132+E136+E141+E147+E151</f>
        <v>34400</v>
      </c>
      <c r="F179" s="463">
        <f>F52+F56+F60+F68+F78+F86+F97+F104+F111+F116+F122+F127+F132+F136+F141+F147+F151</f>
        <v>39047</v>
      </c>
      <c r="G179" s="463">
        <f>G52+G56+G60+G68+G78+G86+G97+G104+G111+G116+G122+G127+G132+G136+G141+G147+G151</f>
        <v>0</v>
      </c>
      <c r="H179" s="455">
        <f t="shared" si="13"/>
        <v>39047</v>
      </c>
      <c r="I179" s="463">
        <f>I52+I56+I60+I68+I78+I86+I97+I104+I111+I116+I122+I127+I132+I136+I141+I147+I151</f>
        <v>28550</v>
      </c>
      <c r="J179" s="644">
        <f>I179/H179</f>
        <v>0.73117012830691219</v>
      </c>
      <c r="K179" s="463">
        <f>K52+K56+K60+K68+K78+K86+K93+K97+K104+K111+K116+K122+K127+K132+K136+K141+K147+K151</f>
        <v>0</v>
      </c>
      <c r="L179" s="463">
        <f>L52+L56+L60+L68+L78+L86+L93+L97+L104+L111+L116+L122+L127+L132+L136+L141+L147+L151</f>
        <v>0</v>
      </c>
    </row>
    <row r="180" spans="1:14" ht="15.6">
      <c r="A180" s="449"/>
      <c r="B180" s="450">
        <v>2</v>
      </c>
      <c r="C180" s="362" t="s">
        <v>890</v>
      </c>
      <c r="D180" s="1169"/>
      <c r="E180" s="356">
        <f>E53+E57+E61+E69+E79+E87+E93+E98+E105+E112+E117+E123+E128+E133+E137+E142+E148+E152+E83+E160+E176+E168</f>
        <v>77020</v>
      </c>
      <c r="F180" s="356">
        <f>F53+F57+F61+F69+F79+F87+F93+F98+F105+F112+F117+F123+F128+F133+F137+F142+F148+F152+F83+F160+F176+F168</f>
        <v>100973</v>
      </c>
      <c r="G180" s="356">
        <f>G53+G57+G61+G69+G79+G87+G93+G94+G98+G105+G112+G117+G123+G128+G133+G137+G142+G148+G152+G83+G160+G168+G172</f>
        <v>-155</v>
      </c>
      <c r="H180" s="455">
        <f t="shared" si="13"/>
        <v>100818</v>
      </c>
      <c r="I180" s="356">
        <f>I53+I57+I61+I69+I79+I87+I93+I94+I98+I105+I112+I117+I123+I128+I133+I137+I142+I148+I152+I83+I160+I168+I172</f>
        <v>93268</v>
      </c>
      <c r="J180" s="644">
        <f>I180/H180</f>
        <v>0.92511257910293798</v>
      </c>
      <c r="K180" s="367">
        <f>K53+K57+K61+K69+K79+K87+K94+K98+K105+K112+K117+K123+K128+K133+K137+K142+K148+K152+K83+K160+K176</f>
        <v>1992</v>
      </c>
      <c r="L180" s="356">
        <f>L53+L57+L61+L69+L79+L87+L94+L98+L105+L112+L117+L123+L128+L133+L137+L142+L148+L152+L83+L160+L176</f>
        <v>0</v>
      </c>
    </row>
    <row r="181" spans="1:14" ht="15.6">
      <c r="A181" s="449"/>
      <c r="B181" s="450">
        <v>3</v>
      </c>
      <c r="C181" s="362" t="s">
        <v>889</v>
      </c>
      <c r="D181" s="1169"/>
      <c r="E181" s="356">
        <f>E70+E143+E157+E161+E165+E169+E173+E177</f>
        <v>80281</v>
      </c>
      <c r="F181" s="356">
        <f>F62+F70+F157+F165+F169+F173+F177+F118+F143+F138+F161</f>
        <v>100668</v>
      </c>
      <c r="G181" s="356">
        <f>G62+G70+G157+G165+G169+G173+G177+G118+G143+G138+G161</f>
        <v>0</v>
      </c>
      <c r="H181" s="455">
        <f t="shared" si="13"/>
        <v>100668</v>
      </c>
      <c r="I181" s="356">
        <f>I62+I70+I157+I165+I169+I173+I177+I118+I143+I138+I161</f>
        <v>98362</v>
      </c>
      <c r="J181" s="644">
        <f>I181/H181</f>
        <v>0.97709301863551479</v>
      </c>
      <c r="K181" s="367">
        <f>K157+K165+K169+K173+K177</f>
        <v>700</v>
      </c>
      <c r="L181" s="356">
        <f>L157+L165+L169+L173+L177</f>
        <v>0</v>
      </c>
      <c r="M181" s="521"/>
    </row>
    <row r="182" spans="1:14" ht="15.6">
      <c r="A182" s="449"/>
      <c r="B182" s="450">
        <v>4</v>
      </c>
      <c r="C182" s="362" t="s">
        <v>759</v>
      </c>
      <c r="D182" s="1169"/>
      <c r="E182" s="356">
        <f>E71</f>
        <v>0</v>
      </c>
      <c r="F182" s="462"/>
      <c r="G182" s="462"/>
      <c r="H182" s="455"/>
      <c r="I182" s="462"/>
      <c r="J182" s="644"/>
      <c r="K182" s="682"/>
      <c r="L182" s="363"/>
    </row>
    <row r="183" spans="1:14" ht="15.6">
      <c r="A183" s="449"/>
      <c r="B183" s="450">
        <v>5</v>
      </c>
      <c r="C183" s="428" t="s">
        <v>885</v>
      </c>
      <c r="D183" s="1165"/>
      <c r="E183" s="356">
        <f>E54+E58+E63+E72+E80+E88+E95+E99+E106+E113+E119+E124+E129+E134+E139+E144+E149+E153</f>
        <v>600</v>
      </c>
      <c r="F183" s="462">
        <f>F54+F58+F63+F72+F80+F88+F95+F99+F106+F113+F119+F124+F129+F134+F139</f>
        <v>600</v>
      </c>
      <c r="G183" s="462">
        <f>G54+G58+G63+G72+G80+G88+G95+G99+G106+G113+G119+G124+G129+G134+G139</f>
        <v>0</v>
      </c>
      <c r="H183" s="455">
        <f t="shared" ref="H183:H188" si="14">SUM(F183:G183)</f>
        <v>600</v>
      </c>
      <c r="I183" s="462">
        <f>I54+I58+I63+I72+I80+I88+I95+I99+I106+I113+I119+I124+I129+I134+I139</f>
        <v>430</v>
      </c>
      <c r="J183" s="644">
        <f>I183/H183</f>
        <v>0.71666666666666667</v>
      </c>
      <c r="K183" s="682"/>
      <c r="L183" s="455"/>
      <c r="N183" s="521"/>
    </row>
    <row r="184" spans="1:14" ht="15.6">
      <c r="A184" s="449"/>
      <c r="B184" s="450">
        <v>6</v>
      </c>
      <c r="C184" s="252" t="s">
        <v>89</v>
      </c>
      <c r="D184" s="1171"/>
      <c r="E184" s="356">
        <f>E64+E73+E100+E107</f>
        <v>0</v>
      </c>
      <c r="F184" s="456">
        <f>F73+F107+F64+F89</f>
        <v>200</v>
      </c>
      <c r="G184" s="456">
        <f>G73+G107+G64+G89</f>
        <v>8</v>
      </c>
      <c r="H184" s="457">
        <f t="shared" si="14"/>
        <v>208</v>
      </c>
      <c r="I184" s="456">
        <f>I73+I107+I64+I89</f>
        <v>207</v>
      </c>
      <c r="J184" s="644">
        <f>I184/H184</f>
        <v>0.99519230769230771</v>
      </c>
      <c r="K184" s="682"/>
      <c r="L184" s="455"/>
    </row>
    <row r="185" spans="1:14" ht="15.6">
      <c r="A185" s="449"/>
      <c r="B185" s="450">
        <v>7</v>
      </c>
      <c r="C185" s="451" t="s">
        <v>31</v>
      </c>
      <c r="D185" s="1168"/>
      <c r="E185" s="356">
        <f>E65+E74+E101+E108</f>
        <v>0</v>
      </c>
      <c r="F185" s="456">
        <f>F74+F108+F65+F90</f>
        <v>0</v>
      </c>
      <c r="G185" s="456">
        <f>G74+G108+G65+G90</f>
        <v>3</v>
      </c>
      <c r="H185" s="457">
        <f t="shared" si="14"/>
        <v>3</v>
      </c>
      <c r="I185" s="456">
        <f>I74+I108+I65+I90</f>
        <v>3</v>
      </c>
      <c r="J185" s="644">
        <f>I185/H185</f>
        <v>1</v>
      </c>
      <c r="K185" s="682"/>
      <c r="L185" s="455"/>
      <c r="M185" s="521"/>
    </row>
    <row r="186" spans="1:14" ht="15.6">
      <c r="A186" s="449"/>
      <c r="B186" s="450">
        <v>8</v>
      </c>
      <c r="C186" s="451" t="s">
        <v>91</v>
      </c>
      <c r="D186" s="1168"/>
      <c r="E186" s="356">
        <f>E94</f>
        <v>0</v>
      </c>
      <c r="F186" s="356">
        <f>F66+F75+F94+F120+F125+F91</f>
        <v>2740</v>
      </c>
      <c r="G186" s="356">
        <f>G66+G75+G120+G125+G91</f>
        <v>-11</v>
      </c>
      <c r="H186" s="457">
        <f t="shared" si="14"/>
        <v>2729</v>
      </c>
      <c r="I186" s="356">
        <f>I66+I75+I120+I125+I91</f>
        <v>1634</v>
      </c>
      <c r="J186" s="644">
        <f>I186/H186</f>
        <v>0.59875412238915349</v>
      </c>
      <c r="K186" s="1532"/>
      <c r="L186" s="455"/>
      <c r="M186" s="521"/>
      <c r="N186" s="521"/>
    </row>
    <row r="187" spans="1:14" ht="16.2" thickBot="1">
      <c r="A187" s="501"/>
      <c r="B187" s="507"/>
      <c r="C187" s="378"/>
      <c r="D187" s="1042"/>
      <c r="E187" s="522"/>
      <c r="F187" s="456"/>
      <c r="G187" s="456"/>
      <c r="H187" s="457">
        <f t="shared" si="14"/>
        <v>0</v>
      </c>
      <c r="I187" s="255"/>
      <c r="J187" s="1564"/>
      <c r="K187" s="1529"/>
      <c r="L187" s="514"/>
      <c r="N187" s="521"/>
    </row>
    <row r="188" spans="1:14" ht="16.2" thickBot="1">
      <c r="A188" s="434"/>
      <c r="B188" s="435"/>
      <c r="C188" s="159" t="s">
        <v>184</v>
      </c>
      <c r="D188" s="623"/>
      <c r="E188" s="523">
        <f>E51+E55+E59+E67+E77+E81+E85+E92+E96+E103+E110+E115+E121+E126+E131+E135+E140+E146+E150+E154+E158+E162+E166+E170+E174</f>
        <v>192301</v>
      </c>
      <c r="F188" s="524">
        <f>F51+F55+F59+F67+F77+F81+F85+F92+F96+F103+F110+F115+F121+F126+F131+F135+F140+F146+F150+F154+F158+F166+F170+F174+F162</f>
        <v>244228</v>
      </c>
      <c r="G188" s="524">
        <f>G51+G55+G59+G67+G77+G81+G85+G92+G96+G103+G110+G115+G121+G126+G131+G135+G140+G146+G150+G154+G158+G170+G174+G162+G166</f>
        <v>-155</v>
      </c>
      <c r="H188" s="523">
        <f t="shared" si="14"/>
        <v>244073</v>
      </c>
      <c r="I188" s="524">
        <f>I51+I55+I59+I67+I77+I85+I92+I96+I103+I110+I115+I121+I126+I131+I135+I140+I146+I154+I162</f>
        <v>222454</v>
      </c>
      <c r="J188" s="532">
        <f>I188/H188</f>
        <v>0.91142404116801123</v>
      </c>
      <c r="K188" s="624">
        <f>K51+K55+K59+K67+K77+K81+K85+K92+K96+K103+K110+K115+K121+K126+K131+K135+K140+K146+K150+K154+K158+K162+K166+K170+K174</f>
        <v>2692</v>
      </c>
      <c r="L188" s="523">
        <f>L51+L55+L59+L67+L77+L81+L85+L92+L96+L103+L110+L115+L121+L126+L131+L135+L140+L146+L150+L154+L158+L162+L166+L170+L174</f>
        <v>0</v>
      </c>
    </row>
    <row r="189" spans="1:14">
      <c r="J189" s="1636"/>
    </row>
    <row r="190" spans="1:14">
      <c r="E190" s="521"/>
      <c r="F190" s="521"/>
      <c r="G190" s="521"/>
      <c r="I190" s="249">
        <f>SUM(I179:I186)</f>
        <v>222454</v>
      </c>
      <c r="J190" s="1636"/>
    </row>
    <row r="191" spans="1:14">
      <c r="F191" s="521"/>
      <c r="G191" s="521"/>
      <c r="H191" s="521"/>
      <c r="J191" s="1636"/>
    </row>
    <row r="192" spans="1:14">
      <c r="G192" s="521"/>
      <c r="H192" s="521"/>
      <c r="J192" s="1636"/>
    </row>
    <row r="193" spans="5:10">
      <c r="F193" s="521"/>
      <c r="G193" s="521"/>
      <c r="J193" s="1636"/>
    </row>
    <row r="194" spans="5:10">
      <c r="G194" s="521"/>
      <c r="J194" s="1636"/>
    </row>
    <row r="195" spans="5:10">
      <c r="G195" s="521"/>
      <c r="J195" s="1636"/>
    </row>
    <row r="196" spans="5:10">
      <c r="E196" s="521"/>
      <c r="G196" s="521"/>
      <c r="J196" s="1636"/>
    </row>
    <row r="197" spans="5:10">
      <c r="J197" s="1636"/>
    </row>
    <row r="198" spans="5:10">
      <c r="J198" s="1636"/>
    </row>
    <row r="199" spans="5:10">
      <c r="J199" s="1636"/>
    </row>
    <row r="200" spans="5:10">
      <c r="J200" s="1636"/>
    </row>
    <row r="201" spans="5:10">
      <c r="J201" s="1636"/>
    </row>
    <row r="202" spans="5:10">
      <c r="J202" s="1636"/>
    </row>
    <row r="203" spans="5:10">
      <c r="J203" s="1636"/>
    </row>
    <row r="204" spans="5:10">
      <c r="J204" s="1636"/>
    </row>
    <row r="205" spans="5:10">
      <c r="J205" s="1636"/>
    </row>
    <row r="206" spans="5:10">
      <c r="J206" s="1636"/>
    </row>
    <row r="207" spans="5:10">
      <c r="J207" s="1636"/>
    </row>
    <row r="208" spans="5:10">
      <c r="J208" s="1636"/>
    </row>
    <row r="209" spans="10:10">
      <c r="J209" s="1636"/>
    </row>
    <row r="210" spans="10:10">
      <c r="J210" s="1636"/>
    </row>
    <row r="211" spans="10:10">
      <c r="J211" s="1636"/>
    </row>
    <row r="212" spans="10:10">
      <c r="J212" s="1636"/>
    </row>
    <row r="213" spans="10:10">
      <c r="J213" s="1636"/>
    </row>
    <row r="214" spans="10:10">
      <c r="J214" s="1636"/>
    </row>
    <row r="215" spans="10:10">
      <c r="J215" s="1636"/>
    </row>
    <row r="216" spans="10:10">
      <c r="J216" s="1636"/>
    </row>
    <row r="217" spans="10:10">
      <c r="J217" s="1636"/>
    </row>
    <row r="218" spans="10:10">
      <c r="J218" s="1636"/>
    </row>
    <row r="219" spans="10:10">
      <c r="J219" s="1636"/>
    </row>
    <row r="220" spans="10:10">
      <c r="J220" s="1636"/>
    </row>
    <row r="221" spans="10:10">
      <c r="J221" s="1636"/>
    </row>
    <row r="222" spans="10:10">
      <c r="J222" s="1636"/>
    </row>
    <row r="223" spans="10:10">
      <c r="J223" s="1636"/>
    </row>
    <row r="224" spans="10:10">
      <c r="J224" s="1636"/>
    </row>
    <row r="225" spans="10:10">
      <c r="J225" s="1636"/>
    </row>
    <row r="226" spans="10:10">
      <c r="J226" s="1636"/>
    </row>
    <row r="227" spans="10:10">
      <c r="J227" s="1636"/>
    </row>
    <row r="228" spans="10:10">
      <c r="J228" s="1636"/>
    </row>
    <row r="229" spans="10:10">
      <c r="J229" s="1636"/>
    </row>
    <row r="230" spans="10:10">
      <c r="J230" s="1636"/>
    </row>
    <row r="231" spans="10:10">
      <c r="J231" s="1636"/>
    </row>
    <row r="232" spans="10:10">
      <c r="J232" s="1636"/>
    </row>
    <row r="233" spans="10:10">
      <c r="J233" s="1636"/>
    </row>
    <row r="234" spans="10:10">
      <c r="J234" s="1636"/>
    </row>
    <row r="235" spans="10:10">
      <c r="J235" s="1636"/>
    </row>
    <row r="236" spans="10:10">
      <c r="J236" s="1636"/>
    </row>
    <row r="237" spans="10:10">
      <c r="J237" s="1636"/>
    </row>
    <row r="238" spans="10:10">
      <c r="J238" s="1636"/>
    </row>
    <row r="239" spans="10:10">
      <c r="J239" s="1636"/>
    </row>
    <row r="240" spans="10:10">
      <c r="J240" s="1636"/>
    </row>
    <row r="241" spans="10:10">
      <c r="J241" s="1636"/>
    </row>
    <row r="242" spans="10:10">
      <c r="J242" s="1636"/>
    </row>
    <row r="243" spans="10:10">
      <c r="J243" s="1636"/>
    </row>
    <row r="244" spans="10:10">
      <c r="J244" s="1636"/>
    </row>
    <row r="245" spans="10:10">
      <c r="J245" s="1636"/>
    </row>
    <row r="246" spans="10:10">
      <c r="J246" s="1636"/>
    </row>
    <row r="247" spans="10:10">
      <c r="J247" s="1636"/>
    </row>
    <row r="248" spans="10:10">
      <c r="J248" s="1636"/>
    </row>
    <row r="249" spans="10:10">
      <c r="J249" s="1636"/>
    </row>
    <row r="250" spans="10:10">
      <c r="J250" s="1636"/>
    </row>
    <row r="251" spans="10:10">
      <c r="J251" s="1636"/>
    </row>
    <row r="252" spans="10:10">
      <c r="J252" s="1636"/>
    </row>
    <row r="253" spans="10:10">
      <c r="J253" s="1636"/>
    </row>
    <row r="254" spans="10:10">
      <c r="J254" s="1636"/>
    </row>
    <row r="255" spans="10:10">
      <c r="J255" s="1636"/>
    </row>
    <row r="256" spans="10:10">
      <c r="J256" s="1636"/>
    </row>
    <row r="257" spans="10:10">
      <c r="J257" s="1636"/>
    </row>
    <row r="258" spans="10:10">
      <c r="J258" s="1636"/>
    </row>
    <row r="259" spans="10:10">
      <c r="J259" s="1636"/>
    </row>
    <row r="260" spans="10:10">
      <c r="J260" s="1636"/>
    </row>
    <row r="261" spans="10:10">
      <c r="J261" s="1636"/>
    </row>
    <row r="262" spans="10:10">
      <c r="J262" s="1636"/>
    </row>
    <row r="263" spans="10:10">
      <c r="J263" s="1636"/>
    </row>
    <row r="264" spans="10:10">
      <c r="J264" s="1636"/>
    </row>
    <row r="265" spans="10:10">
      <c r="J265" s="1636"/>
    </row>
    <row r="266" spans="10:10">
      <c r="J266" s="1636"/>
    </row>
    <row r="267" spans="10:10">
      <c r="J267" s="1636"/>
    </row>
    <row r="268" spans="10:10">
      <c r="J268" s="1636"/>
    </row>
    <row r="269" spans="10:10">
      <c r="J269" s="1636"/>
    </row>
    <row r="270" spans="10:10">
      <c r="J270" s="1636"/>
    </row>
    <row r="271" spans="10:10">
      <c r="J271" s="1636"/>
    </row>
    <row r="272" spans="10:10">
      <c r="J272" s="1636"/>
    </row>
    <row r="273" spans="10:10">
      <c r="J273" s="1636"/>
    </row>
    <row r="274" spans="10:10">
      <c r="J274" s="1636"/>
    </row>
    <row r="275" spans="10:10">
      <c r="J275" s="1636"/>
    </row>
    <row r="276" spans="10:10">
      <c r="J276" s="1636"/>
    </row>
    <row r="277" spans="10:10">
      <c r="J277" s="1636"/>
    </row>
    <row r="278" spans="10:10">
      <c r="J278" s="1636"/>
    </row>
    <row r="279" spans="10:10">
      <c r="J279" s="1636"/>
    </row>
    <row r="280" spans="10:10">
      <c r="J280" s="1636"/>
    </row>
    <row r="281" spans="10:10">
      <c r="J281" s="1636"/>
    </row>
    <row r="282" spans="10:10">
      <c r="J282" s="1636"/>
    </row>
    <row r="283" spans="10:10">
      <c r="J283" s="1636"/>
    </row>
    <row r="284" spans="10:10">
      <c r="J284" s="1636"/>
    </row>
    <row r="285" spans="10:10">
      <c r="J285" s="1636"/>
    </row>
    <row r="286" spans="10:10">
      <c r="J286" s="1636"/>
    </row>
    <row r="287" spans="10:10">
      <c r="J287" s="1636"/>
    </row>
    <row r="288" spans="10:10">
      <c r="J288" s="1636"/>
    </row>
    <row r="289" spans="10:10">
      <c r="J289" s="1636"/>
    </row>
    <row r="290" spans="10:10">
      <c r="J290" s="1636"/>
    </row>
    <row r="291" spans="10:10">
      <c r="J291" s="1636"/>
    </row>
    <row r="292" spans="10:10">
      <c r="J292" s="1636"/>
    </row>
    <row r="293" spans="10:10">
      <c r="J293" s="1636"/>
    </row>
    <row r="294" spans="10:10">
      <c r="J294" s="1636"/>
    </row>
    <row r="295" spans="10:10">
      <c r="J295" s="1636"/>
    </row>
    <row r="296" spans="10:10">
      <c r="J296" s="1636"/>
    </row>
    <row r="297" spans="10:10">
      <c r="J297" s="1636"/>
    </row>
    <row r="298" spans="10:10">
      <c r="J298" s="1636"/>
    </row>
    <row r="299" spans="10:10">
      <c r="J299" s="1636"/>
    </row>
    <row r="300" spans="10:10">
      <c r="J300" s="1636"/>
    </row>
    <row r="301" spans="10:10">
      <c r="J301" s="1636"/>
    </row>
    <row r="302" spans="10:10">
      <c r="J302" s="1636"/>
    </row>
    <row r="303" spans="10:10">
      <c r="J303" s="1636"/>
    </row>
    <row r="304" spans="10:10">
      <c r="J304" s="1636"/>
    </row>
    <row r="305" spans="10:10">
      <c r="J305" s="1636"/>
    </row>
    <row r="306" spans="10:10">
      <c r="J306" s="1636"/>
    </row>
    <row r="307" spans="10:10">
      <c r="J307" s="1636"/>
    </row>
    <row r="308" spans="10:10">
      <c r="J308" s="1636"/>
    </row>
    <row r="309" spans="10:10">
      <c r="J309" s="1636"/>
    </row>
    <row r="310" spans="10:10">
      <c r="J310" s="1636"/>
    </row>
    <row r="311" spans="10:10">
      <c r="J311" s="1636"/>
    </row>
    <row r="312" spans="10:10">
      <c r="J312" s="1636"/>
    </row>
    <row r="313" spans="10:10">
      <c r="J313" s="1636"/>
    </row>
    <row r="314" spans="10:10">
      <c r="J314" s="1636"/>
    </row>
    <row r="315" spans="10:10">
      <c r="J315" s="1636"/>
    </row>
    <row r="316" spans="10:10">
      <c r="J316" s="1636"/>
    </row>
    <row r="317" spans="10:10">
      <c r="J317" s="1636"/>
    </row>
    <row r="318" spans="10:10">
      <c r="J318" s="1636"/>
    </row>
    <row r="319" spans="10:10">
      <c r="J319" s="1636"/>
    </row>
    <row r="320" spans="10:10">
      <c r="J320" s="1636"/>
    </row>
    <row r="321" spans="10:10">
      <c r="J321" s="1636"/>
    </row>
    <row r="322" spans="10:10">
      <c r="J322" s="1636"/>
    </row>
    <row r="323" spans="10:10">
      <c r="J323" s="1636"/>
    </row>
    <row r="324" spans="10:10">
      <c r="J324" s="1636"/>
    </row>
    <row r="325" spans="10:10">
      <c r="J325" s="1636"/>
    </row>
    <row r="326" spans="10:10">
      <c r="J326" s="1636"/>
    </row>
    <row r="327" spans="10:10">
      <c r="J327" s="1636"/>
    </row>
    <row r="328" spans="10:10">
      <c r="J328" s="1636"/>
    </row>
    <row r="329" spans="10:10">
      <c r="J329" s="1636"/>
    </row>
    <row r="330" spans="10:10">
      <c r="J330" s="1636"/>
    </row>
    <row r="331" spans="10:10">
      <c r="J331" s="1636"/>
    </row>
    <row r="332" spans="10:10">
      <c r="J332" s="1636"/>
    </row>
    <row r="333" spans="10:10">
      <c r="J333" s="1636"/>
    </row>
    <row r="334" spans="10:10">
      <c r="J334" s="1636"/>
    </row>
    <row r="335" spans="10:10">
      <c r="J335" s="1636"/>
    </row>
    <row r="336" spans="10:10">
      <c r="J336" s="1636"/>
    </row>
    <row r="337" spans="10:10">
      <c r="J337" s="1636"/>
    </row>
    <row r="338" spans="10:10">
      <c r="J338" s="1636"/>
    </row>
    <row r="339" spans="10:10">
      <c r="J339" s="1636"/>
    </row>
    <row r="340" spans="10:10">
      <c r="J340" s="1636"/>
    </row>
    <row r="341" spans="10:10">
      <c r="J341" s="1636"/>
    </row>
    <row r="342" spans="10:10">
      <c r="J342" s="1636"/>
    </row>
    <row r="343" spans="10:10">
      <c r="J343" s="1636"/>
    </row>
    <row r="344" spans="10:10">
      <c r="J344" s="1636"/>
    </row>
    <row r="345" spans="10:10">
      <c r="J345" s="1636"/>
    </row>
    <row r="346" spans="10:10">
      <c r="J346" s="1636"/>
    </row>
    <row r="347" spans="10:10">
      <c r="J347" s="1636"/>
    </row>
    <row r="348" spans="10:10">
      <c r="J348" s="1636"/>
    </row>
    <row r="349" spans="10:10">
      <c r="J349" s="1636"/>
    </row>
    <row r="350" spans="10:10">
      <c r="J350" s="1636"/>
    </row>
    <row r="351" spans="10:10">
      <c r="J351" s="1636"/>
    </row>
    <row r="352" spans="10:10">
      <c r="J352" s="1636"/>
    </row>
    <row r="353" spans="10:10">
      <c r="J353" s="1636"/>
    </row>
    <row r="354" spans="10:10">
      <c r="J354" s="1636"/>
    </row>
    <row r="355" spans="10:10">
      <c r="J355" s="1636"/>
    </row>
    <row r="356" spans="10:10">
      <c r="J356" s="1636"/>
    </row>
    <row r="357" spans="10:10">
      <c r="J357" s="1636"/>
    </row>
    <row r="358" spans="10:10">
      <c r="J358" s="1636"/>
    </row>
    <row r="359" spans="10:10">
      <c r="J359" s="1636"/>
    </row>
    <row r="360" spans="10:10">
      <c r="J360" s="1636"/>
    </row>
    <row r="361" spans="10:10">
      <c r="J361" s="1636"/>
    </row>
    <row r="362" spans="10:10">
      <c r="J362" s="1636"/>
    </row>
    <row r="363" spans="10:10">
      <c r="J363" s="1636"/>
    </row>
    <row r="364" spans="10:10">
      <c r="J364" s="1636"/>
    </row>
    <row r="365" spans="10:10">
      <c r="J365" s="1636"/>
    </row>
    <row r="366" spans="10:10">
      <c r="J366" s="1636"/>
    </row>
    <row r="367" spans="10:10">
      <c r="J367" s="1636"/>
    </row>
    <row r="368" spans="10:10">
      <c r="J368" s="1636"/>
    </row>
    <row r="369" spans="10:10">
      <c r="J369" s="1636"/>
    </row>
    <row r="370" spans="10:10">
      <c r="J370" s="1636"/>
    </row>
    <row r="371" spans="10:10">
      <c r="J371" s="1636"/>
    </row>
    <row r="372" spans="10:10">
      <c r="J372" s="1636"/>
    </row>
    <row r="373" spans="10:10">
      <c r="J373" s="1636"/>
    </row>
    <row r="374" spans="10:10">
      <c r="J374" s="1636"/>
    </row>
    <row r="375" spans="10:10">
      <c r="J375" s="1636"/>
    </row>
    <row r="376" spans="10:10">
      <c r="J376" s="1636"/>
    </row>
    <row r="377" spans="10:10">
      <c r="J377" s="1636"/>
    </row>
    <row r="378" spans="10:10">
      <c r="J378" s="1636"/>
    </row>
    <row r="379" spans="10:10">
      <c r="J379" s="1636"/>
    </row>
    <row r="380" spans="10:10">
      <c r="J380" s="1636"/>
    </row>
    <row r="381" spans="10:10">
      <c r="J381" s="1636"/>
    </row>
    <row r="382" spans="10:10">
      <c r="J382" s="1636"/>
    </row>
    <row r="383" spans="10:10">
      <c r="J383" s="1636"/>
    </row>
    <row r="384" spans="10:10">
      <c r="J384" s="1636"/>
    </row>
    <row r="385" spans="10:10">
      <c r="J385" s="1636"/>
    </row>
    <row r="386" spans="10:10">
      <c r="J386" s="1636"/>
    </row>
    <row r="387" spans="10:10">
      <c r="J387" s="1636"/>
    </row>
    <row r="388" spans="10:10">
      <c r="J388" s="1636"/>
    </row>
    <row r="389" spans="10:10">
      <c r="J389" s="1636"/>
    </row>
    <row r="390" spans="10:10">
      <c r="J390" s="1636"/>
    </row>
    <row r="391" spans="10:10">
      <c r="J391" s="1636"/>
    </row>
    <row r="392" spans="10:10">
      <c r="J392" s="1636"/>
    </row>
    <row r="393" spans="10:10">
      <c r="J393" s="1636"/>
    </row>
    <row r="394" spans="10:10">
      <c r="J394" s="1636"/>
    </row>
    <row r="395" spans="10:10">
      <c r="J395" s="1636"/>
    </row>
    <row r="396" spans="10:10">
      <c r="J396" s="1636"/>
    </row>
    <row r="397" spans="10:10">
      <c r="J397" s="1636"/>
    </row>
    <row r="398" spans="10:10">
      <c r="J398" s="1636"/>
    </row>
    <row r="399" spans="10:10">
      <c r="J399" s="1636"/>
    </row>
    <row r="400" spans="10:10">
      <c r="J400" s="1636"/>
    </row>
    <row r="401" spans="10:10">
      <c r="J401" s="1636"/>
    </row>
    <row r="402" spans="10:10">
      <c r="J402" s="1636"/>
    </row>
    <row r="403" spans="10:10">
      <c r="J403" s="1636"/>
    </row>
    <row r="404" spans="10:10">
      <c r="J404" s="1636"/>
    </row>
    <row r="405" spans="10:10">
      <c r="J405" s="1636"/>
    </row>
    <row r="406" spans="10:10">
      <c r="J406" s="1636"/>
    </row>
    <row r="407" spans="10:10">
      <c r="J407" s="1636"/>
    </row>
    <row r="408" spans="10:10">
      <c r="J408" s="1636"/>
    </row>
    <row r="409" spans="10:10">
      <c r="J409" s="1636"/>
    </row>
    <row r="410" spans="10:10">
      <c r="J410" s="1636"/>
    </row>
    <row r="411" spans="10:10">
      <c r="J411" s="1636"/>
    </row>
    <row r="412" spans="10:10">
      <c r="J412" s="1636"/>
    </row>
    <row r="413" spans="10:10">
      <c r="J413" s="1636"/>
    </row>
    <row r="414" spans="10:10">
      <c r="J414" s="1636"/>
    </row>
    <row r="415" spans="10:10">
      <c r="J415" s="1636"/>
    </row>
    <row r="416" spans="10:10">
      <c r="J416" s="1636"/>
    </row>
    <row r="417" spans="10:10">
      <c r="J417" s="1636"/>
    </row>
    <row r="418" spans="10:10">
      <c r="J418" s="1636"/>
    </row>
    <row r="419" spans="10:10">
      <c r="J419" s="1636"/>
    </row>
    <row r="420" spans="10:10">
      <c r="J420" s="1636"/>
    </row>
    <row r="421" spans="10:10">
      <c r="J421" s="1636"/>
    </row>
    <row r="422" spans="10:10">
      <c r="J422" s="1636"/>
    </row>
    <row r="423" spans="10:10">
      <c r="J423" s="1636"/>
    </row>
    <row r="424" spans="10:10">
      <c r="J424" s="1636"/>
    </row>
    <row r="425" spans="10:10">
      <c r="J425" s="1636"/>
    </row>
    <row r="426" spans="10:10">
      <c r="J426" s="1636"/>
    </row>
    <row r="427" spans="10:10">
      <c r="J427" s="1636"/>
    </row>
    <row r="428" spans="10:10">
      <c r="J428" s="1636"/>
    </row>
    <row r="429" spans="10:10">
      <c r="J429" s="1636"/>
    </row>
    <row r="430" spans="10:10">
      <c r="J430" s="1636"/>
    </row>
    <row r="431" spans="10:10">
      <c r="J431" s="1636"/>
    </row>
    <row r="432" spans="10:10">
      <c r="J432" s="1636"/>
    </row>
    <row r="433" spans="10:10">
      <c r="J433" s="1636"/>
    </row>
    <row r="434" spans="10:10">
      <c r="J434" s="1636"/>
    </row>
    <row r="435" spans="10:10">
      <c r="J435" s="1636"/>
    </row>
    <row r="436" spans="10:10">
      <c r="J436" s="1636"/>
    </row>
    <row r="437" spans="10:10">
      <c r="J437" s="1636"/>
    </row>
  </sheetData>
  <mergeCells count="1">
    <mergeCell ref="M96:N96"/>
  </mergeCells>
  <phoneticPr fontId="0" type="noConversion"/>
  <printOptions horizontalCentered="1"/>
  <pageMargins left="0.39370078740157483" right="0.39370078740157483" top="0.74803149606299213" bottom="0.74803149606299213" header="0" footer="0"/>
  <pageSetup paperSize="9" scale="54" firstPageNumber="7" orientation="portrait" useFirstPageNumber="1" horizontalDpi="300" verticalDpi="300" r:id="rId1"/>
  <headerFooter alignWithMargins="0">
    <oddHeader>&amp;R&amp;P</oddHeader>
  </headerFooter>
  <rowBreaks count="2" manualBreakCount="2">
    <brk id="91" max="16383" man="1"/>
    <brk id="203" max="65535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18113">
    <pageSetUpPr fitToPage="1"/>
  </sheetPr>
  <dimension ref="B2:N23"/>
  <sheetViews>
    <sheetView topLeftCell="A4" workbookViewId="0">
      <selection activeCell="J16" sqref="J16"/>
    </sheetView>
  </sheetViews>
  <sheetFormatPr defaultColWidth="9.109375" defaultRowHeight="13.2"/>
  <cols>
    <col min="1" max="1" width="3.88671875" style="1284" customWidth="1"/>
    <col min="2" max="2" width="17.5546875" style="1284" customWidth="1"/>
    <col min="3" max="3" width="11.33203125" style="1284" customWidth="1"/>
    <col min="4" max="4" width="12" style="1284" customWidth="1"/>
    <col min="5" max="7" width="11.5546875" style="1284" customWidth="1"/>
    <col min="8" max="8" width="10.44140625" style="1284" customWidth="1"/>
    <col min="9" max="9" width="13.5546875" style="1284" bestFit="1" customWidth="1"/>
    <col min="10" max="13" width="11.5546875" style="1284" customWidth="1"/>
    <col min="14" max="14" width="11.5546875" style="1284" bestFit="1" customWidth="1"/>
    <col min="15" max="15" width="10" style="1284" bestFit="1" customWidth="1"/>
    <col min="16" max="16" width="12.5546875" style="1284" customWidth="1"/>
    <col min="17" max="17" width="13.33203125" style="1284" bestFit="1" customWidth="1"/>
    <col min="18" max="19" width="9.33203125" style="1284" customWidth="1"/>
    <col min="20" max="16384" width="9.109375" style="1284"/>
  </cols>
  <sheetData>
    <row r="2" spans="2:14">
      <c r="E2" s="1285"/>
      <c r="F2" s="1285"/>
      <c r="G2" s="1285" t="s">
        <v>1050</v>
      </c>
      <c r="H2" s="1285"/>
      <c r="I2" s="1"/>
      <c r="J2" s="1285"/>
      <c r="K2" s="1285"/>
      <c r="L2" s="1285"/>
      <c r="M2" s="1285"/>
    </row>
    <row r="3" spans="2:14">
      <c r="N3" s="1285"/>
    </row>
    <row r="4" spans="2:14">
      <c r="C4" s="1286" t="s">
        <v>475</v>
      </c>
    </row>
    <row r="6" spans="2:14">
      <c r="C6" s="1285" t="s">
        <v>1013</v>
      </c>
    </row>
    <row r="7" spans="2:14">
      <c r="H7" s="1285" t="s">
        <v>653</v>
      </c>
    </row>
    <row r="8" spans="2:14">
      <c r="B8" s="1287" t="s">
        <v>741</v>
      </c>
      <c r="C8" s="1288" t="s">
        <v>476</v>
      </c>
      <c r="D8" s="1289" t="s">
        <v>477</v>
      </c>
      <c r="E8" s="1289">
        <v>2017</v>
      </c>
      <c r="F8" s="1289">
        <v>2018</v>
      </c>
      <c r="G8" s="1289">
        <v>2019</v>
      </c>
      <c r="H8" s="1287" t="s">
        <v>658</v>
      </c>
      <c r="I8" s="1290"/>
    </row>
    <row r="9" spans="2:14">
      <c r="B9" s="1291"/>
      <c r="C9" s="1292"/>
      <c r="D9" s="1293" t="s">
        <v>478</v>
      </c>
      <c r="E9" s="1294"/>
      <c r="F9" s="1294"/>
      <c r="G9" s="1295"/>
      <c r="H9" s="1296">
        <f t="shared" ref="H9:H14" si="0">SUM(E9:G9)</f>
        <v>0</v>
      </c>
      <c r="I9" s="1290"/>
    </row>
    <row r="10" spans="2:14">
      <c r="B10" s="1291"/>
      <c r="C10" s="1295"/>
      <c r="D10" s="1297" t="s">
        <v>479</v>
      </c>
      <c r="E10" s="1295"/>
      <c r="F10" s="1295"/>
      <c r="G10" s="1295"/>
      <c r="H10" s="1296">
        <f t="shared" si="0"/>
        <v>0</v>
      </c>
      <c r="I10" s="1290"/>
    </row>
    <row r="11" spans="2:14">
      <c r="B11" s="1298"/>
      <c r="C11" s="1299"/>
      <c r="D11" s="1298" t="s">
        <v>659</v>
      </c>
      <c r="E11" s="1301">
        <f>SUM(E9:E10)</f>
        <v>0</v>
      </c>
      <c r="F11" s="1300">
        <f>SUM(F9:F10)</f>
        <v>0</v>
      </c>
      <c r="G11" s="1299"/>
      <c r="H11" s="1300">
        <f t="shared" si="0"/>
        <v>0</v>
      </c>
      <c r="I11" s="1290"/>
    </row>
    <row r="12" spans="2:14">
      <c r="B12" s="1659" t="s">
        <v>482</v>
      </c>
      <c r="C12" s="1663"/>
      <c r="D12" s="1659" t="s">
        <v>478</v>
      </c>
      <c r="E12" s="1665">
        <f>E9</f>
        <v>0</v>
      </c>
      <c r="F12" s="1665">
        <f>F9</f>
        <v>0</v>
      </c>
      <c r="G12" s="1665">
        <f>G9</f>
        <v>0</v>
      </c>
      <c r="H12" s="1500">
        <f t="shared" si="0"/>
        <v>0</v>
      </c>
    </row>
    <row r="13" spans="2:14">
      <c r="B13" s="1659" t="s">
        <v>658</v>
      </c>
      <c r="C13" s="1663"/>
      <c r="D13" s="1659" t="s">
        <v>479</v>
      </c>
      <c r="E13" s="1664">
        <f t="shared" ref="E13:G14" si="1">E10</f>
        <v>0</v>
      </c>
      <c r="F13" s="1664">
        <f t="shared" si="1"/>
        <v>0</v>
      </c>
      <c r="G13" s="1664">
        <f t="shared" si="1"/>
        <v>0</v>
      </c>
      <c r="H13" s="1660">
        <f t="shared" si="0"/>
        <v>0</v>
      </c>
    </row>
    <row r="14" spans="2:14">
      <c r="B14" s="1661"/>
      <c r="C14" s="1666"/>
      <c r="D14" s="1661" t="s">
        <v>659</v>
      </c>
      <c r="E14" s="1667">
        <f t="shared" si="1"/>
        <v>0</v>
      </c>
      <c r="F14" s="1667">
        <f t="shared" si="1"/>
        <v>0</v>
      </c>
      <c r="G14" s="1667">
        <f t="shared" si="1"/>
        <v>0</v>
      </c>
      <c r="H14" s="1662">
        <f t="shared" si="0"/>
        <v>0</v>
      </c>
    </row>
    <row r="17" spans="2:9">
      <c r="G17" s="1285"/>
    </row>
    <row r="19" spans="2:9">
      <c r="B19" s="2016" t="s">
        <v>510</v>
      </c>
      <c r="C19" s="2016"/>
      <c r="D19" s="2016"/>
      <c r="E19" s="2016"/>
      <c r="F19" s="2016"/>
      <c r="G19" s="2016"/>
      <c r="H19" s="2016"/>
      <c r="I19" s="2016"/>
    </row>
    <row r="20" spans="2:9">
      <c r="B20" s="2017" t="s">
        <v>880</v>
      </c>
      <c r="C20" s="2017"/>
      <c r="D20" s="2017"/>
      <c r="E20" s="2017"/>
      <c r="F20" s="2017"/>
      <c r="G20" s="2017"/>
      <c r="H20" s="2017"/>
      <c r="I20" s="2017"/>
    </row>
    <row r="22" spans="2:9" ht="29.25" customHeight="1">
      <c r="B22" s="2020" t="s">
        <v>508</v>
      </c>
      <c r="C22" s="2021"/>
      <c r="D22" s="1287"/>
      <c r="E22" s="2018" t="s">
        <v>509</v>
      </c>
      <c r="F22" s="2019"/>
      <c r="G22" s="2019"/>
      <c r="H22" s="1835"/>
      <c r="I22" s="1836" t="s">
        <v>436</v>
      </c>
    </row>
    <row r="23" spans="2:9" ht="40.5" customHeight="1">
      <c r="B23" s="2020"/>
      <c r="C23" s="2021"/>
      <c r="D23" s="1287"/>
      <c r="E23" s="2018" t="s">
        <v>33</v>
      </c>
      <c r="F23" s="2019"/>
      <c r="G23" s="2019"/>
      <c r="H23" s="1835"/>
      <c r="I23" s="1837"/>
    </row>
  </sheetData>
  <mergeCells count="6">
    <mergeCell ref="B19:I19"/>
    <mergeCell ref="B20:I20"/>
    <mergeCell ref="E22:G22"/>
    <mergeCell ref="E23:G23"/>
    <mergeCell ref="B23:C23"/>
    <mergeCell ref="B22:C22"/>
  </mergeCells>
  <phoneticPr fontId="5" type="noConversion"/>
  <pageMargins left="0.78740157480314965" right="0.78740157480314965" top="0.78740157480314965" bottom="0.78740157480314965" header="0" footer="0"/>
  <pageSetup paperSize="9" firstPageNumber="46" orientation="landscape" useFirstPageNumber="1" horizontalDpi="4294967292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60"/>
  <sheetViews>
    <sheetView topLeftCell="B1" workbookViewId="0">
      <selection activeCell="E7" sqref="E7"/>
    </sheetView>
  </sheetViews>
  <sheetFormatPr defaultColWidth="9.109375" defaultRowHeight="13.2"/>
  <cols>
    <col min="1" max="1" width="53.109375" style="1059" customWidth="1"/>
    <col min="2" max="6" width="13.33203125" style="1059" customWidth="1"/>
    <col min="7" max="8" width="12.44140625" style="1059" customWidth="1"/>
    <col min="9" max="10" width="14.33203125" style="1059" customWidth="1"/>
    <col min="11" max="16384" width="9.109375" style="1059"/>
  </cols>
  <sheetData>
    <row r="1" spans="1:10">
      <c r="I1" s="1" t="s">
        <v>1031</v>
      </c>
    </row>
    <row r="3" spans="1:10" ht="15.6">
      <c r="A3" s="2025" t="s">
        <v>1032</v>
      </c>
      <c r="B3" s="2025"/>
      <c r="C3" s="2025"/>
      <c r="D3" s="2025"/>
      <c r="E3" s="2025"/>
      <c r="F3" s="2025"/>
      <c r="G3" s="2025"/>
      <c r="H3" s="1133"/>
      <c r="I3" s="1133"/>
      <c r="J3" s="1133"/>
    </row>
    <row r="4" spans="1:10" ht="15.6" customHeight="1">
      <c r="A4" s="2025" t="s">
        <v>1033</v>
      </c>
      <c r="B4" s="2025"/>
      <c r="C4" s="2025"/>
      <c r="D4" s="2025"/>
      <c r="E4" s="2025"/>
      <c r="F4" s="2025"/>
      <c r="G4" s="2025"/>
      <c r="H4" s="1060"/>
      <c r="I4" s="1060"/>
      <c r="J4" s="1060"/>
    </row>
    <row r="5" spans="1:10">
      <c r="J5" s="1061" t="s">
        <v>653</v>
      </c>
    </row>
    <row r="6" spans="1:10" ht="27.75" customHeight="1">
      <c r="A6" s="1062"/>
      <c r="B6" s="2022" t="s">
        <v>394</v>
      </c>
      <c r="C6" s="2023"/>
      <c r="D6" s="2024"/>
      <c r="E6" s="2022" t="s">
        <v>1048</v>
      </c>
      <c r="F6" s="2023"/>
      <c r="G6" s="2024"/>
      <c r="H6" s="1132" t="s">
        <v>395</v>
      </c>
      <c r="I6" s="1132"/>
      <c r="J6" s="1132"/>
    </row>
    <row r="7" spans="1:10">
      <c r="A7" s="1062"/>
      <c r="B7" s="1063" t="s">
        <v>666</v>
      </c>
      <c r="C7" s="1063" t="s">
        <v>667</v>
      </c>
      <c r="D7" s="1063" t="s">
        <v>659</v>
      </c>
      <c r="E7" s="1063" t="s">
        <v>666</v>
      </c>
      <c r="F7" s="1063" t="s">
        <v>667</v>
      </c>
      <c r="G7" s="1063" t="s">
        <v>659</v>
      </c>
      <c r="H7" s="1063" t="s">
        <v>666</v>
      </c>
      <c r="I7" s="1063" t="s">
        <v>667</v>
      </c>
      <c r="J7" s="1063" t="s">
        <v>659</v>
      </c>
    </row>
    <row r="8" spans="1:10" ht="22.8">
      <c r="A8" s="1993" t="s">
        <v>1034</v>
      </c>
      <c r="B8" s="1242">
        <f t="shared" ref="B8:C20" si="0">E8+H8+B27+E27+H27+B45</f>
        <v>9000</v>
      </c>
      <c r="C8" s="1242">
        <f t="shared" si="0"/>
        <v>0</v>
      </c>
      <c r="D8" s="1242">
        <f>B8+C8</f>
        <v>9000</v>
      </c>
      <c r="E8" s="1242">
        <v>1735</v>
      </c>
      <c r="F8" s="1242">
        <f>SUM(F9:F11)</f>
        <v>0</v>
      </c>
      <c r="G8" s="1242">
        <f>SUM(E8:F8)</f>
        <v>1735</v>
      </c>
      <c r="H8" s="1242">
        <v>7265</v>
      </c>
      <c r="I8" s="1242">
        <f>SUM(I9:I11)</f>
        <v>0</v>
      </c>
      <c r="J8" s="1242">
        <f>SUM(H8:I8)</f>
        <v>7265</v>
      </c>
    </row>
    <row r="9" spans="1:10" ht="34.200000000000003">
      <c r="A9" s="1993" t="s">
        <v>1035</v>
      </c>
      <c r="B9" s="1242">
        <f t="shared" si="0"/>
        <v>23396</v>
      </c>
      <c r="C9" s="1242">
        <f t="shared" si="0"/>
        <v>0</v>
      </c>
      <c r="D9" s="1242">
        <f t="shared" ref="D9:D20" si="1">B9+C9</f>
        <v>23396</v>
      </c>
      <c r="E9" s="1242">
        <v>400</v>
      </c>
      <c r="F9" s="1242"/>
      <c r="G9" s="1242">
        <f t="shared" ref="G9:G20" si="2">SUM(E9:F9)</f>
        <v>400</v>
      </c>
      <c r="H9" s="1242">
        <v>22996</v>
      </c>
      <c r="I9" s="1242"/>
      <c r="J9" s="1242">
        <f t="shared" ref="J9:J20" si="3">SUM(H9:I9)</f>
        <v>22996</v>
      </c>
    </row>
    <row r="10" spans="1:10" ht="34.200000000000003">
      <c r="A10" s="1993" t="s">
        <v>1036</v>
      </c>
      <c r="B10" s="1242">
        <f t="shared" si="0"/>
        <v>31078</v>
      </c>
      <c r="C10" s="1242">
        <f t="shared" si="0"/>
        <v>0</v>
      </c>
      <c r="D10" s="1242">
        <f t="shared" si="1"/>
        <v>31078</v>
      </c>
      <c r="E10" s="1242">
        <v>1905</v>
      </c>
      <c r="F10" s="1242"/>
      <c r="G10" s="1242">
        <f t="shared" si="2"/>
        <v>1905</v>
      </c>
      <c r="H10" s="1242">
        <v>7176</v>
      </c>
      <c r="I10" s="1242"/>
      <c r="J10" s="1242">
        <f t="shared" si="3"/>
        <v>7176</v>
      </c>
    </row>
    <row r="11" spans="1:10" ht="22.8">
      <c r="A11" s="1993" t="s">
        <v>1037</v>
      </c>
      <c r="B11" s="1242">
        <f t="shared" si="0"/>
        <v>54999</v>
      </c>
      <c r="C11" s="1242">
        <f t="shared" si="0"/>
        <v>0</v>
      </c>
      <c r="D11" s="1242">
        <f t="shared" si="1"/>
        <v>54999</v>
      </c>
      <c r="E11" s="1242">
        <v>203</v>
      </c>
      <c r="F11" s="1242"/>
      <c r="G11" s="1242">
        <f t="shared" si="2"/>
        <v>203</v>
      </c>
      <c r="H11" s="1242">
        <v>54796</v>
      </c>
      <c r="I11" s="1242"/>
      <c r="J11" s="1242">
        <f t="shared" si="3"/>
        <v>54796</v>
      </c>
    </row>
    <row r="12" spans="1:10">
      <c r="A12" s="1993" t="s">
        <v>1038</v>
      </c>
      <c r="B12" s="1242">
        <f t="shared" si="0"/>
        <v>199921</v>
      </c>
      <c r="C12" s="1242">
        <f t="shared" si="0"/>
        <v>0</v>
      </c>
      <c r="D12" s="1242">
        <f t="shared" si="1"/>
        <v>199921</v>
      </c>
      <c r="E12" s="1242"/>
      <c r="F12" s="1242"/>
      <c r="G12" s="1242">
        <f t="shared" si="2"/>
        <v>0</v>
      </c>
      <c r="H12" s="1242">
        <v>124238</v>
      </c>
      <c r="I12" s="1242"/>
      <c r="J12" s="1242">
        <f t="shared" si="3"/>
        <v>124238</v>
      </c>
    </row>
    <row r="13" spans="1:10" ht="34.200000000000003">
      <c r="A13" s="1993" t="s">
        <v>1035</v>
      </c>
      <c r="B13" s="1242">
        <f t="shared" si="0"/>
        <v>250995</v>
      </c>
      <c r="C13" s="1242">
        <f t="shared" si="0"/>
        <v>0</v>
      </c>
      <c r="D13" s="1242">
        <f t="shared" si="1"/>
        <v>250995</v>
      </c>
      <c r="E13" s="1242">
        <v>1222</v>
      </c>
      <c r="F13" s="1242"/>
      <c r="G13" s="1242">
        <f t="shared" si="2"/>
        <v>1222</v>
      </c>
      <c r="H13" s="1242">
        <v>189003</v>
      </c>
      <c r="I13" s="1242"/>
      <c r="J13" s="1242">
        <f t="shared" si="3"/>
        <v>189003</v>
      </c>
    </row>
    <row r="14" spans="1:10" ht="22.8">
      <c r="A14" s="1993" t="s">
        <v>1039</v>
      </c>
      <c r="B14" s="1242">
        <f t="shared" si="0"/>
        <v>300000</v>
      </c>
      <c r="C14" s="1242">
        <f t="shared" si="0"/>
        <v>0</v>
      </c>
      <c r="D14" s="1242">
        <f t="shared" si="1"/>
        <v>300000</v>
      </c>
      <c r="E14" s="1242">
        <v>3175</v>
      </c>
      <c r="F14" s="1242"/>
      <c r="G14" s="1242">
        <f t="shared" si="2"/>
        <v>3175</v>
      </c>
      <c r="H14" s="1242">
        <v>296825</v>
      </c>
      <c r="I14" s="1242"/>
      <c r="J14" s="1242">
        <f t="shared" si="3"/>
        <v>296825</v>
      </c>
    </row>
    <row r="15" spans="1:10" ht="22.8">
      <c r="A15" s="1993" t="s">
        <v>1040</v>
      </c>
      <c r="B15" s="1242">
        <f t="shared" si="0"/>
        <v>449849</v>
      </c>
      <c r="C15" s="1242">
        <f t="shared" si="0"/>
        <v>0</v>
      </c>
      <c r="D15" s="1242">
        <f t="shared" si="1"/>
        <v>449849</v>
      </c>
      <c r="E15" s="1242">
        <v>6731</v>
      </c>
      <c r="F15" s="1242"/>
      <c r="G15" s="1242">
        <f t="shared" si="2"/>
        <v>6731</v>
      </c>
      <c r="H15" s="1242">
        <v>123469</v>
      </c>
      <c r="I15" s="1242"/>
      <c r="J15" s="1242">
        <f t="shared" si="3"/>
        <v>123469</v>
      </c>
    </row>
    <row r="16" spans="1:10">
      <c r="A16" s="1993" t="s">
        <v>1041</v>
      </c>
      <c r="B16" s="1242">
        <f t="shared" si="0"/>
        <v>496954</v>
      </c>
      <c r="C16" s="1242">
        <f t="shared" si="0"/>
        <v>0</v>
      </c>
      <c r="D16" s="1242">
        <f t="shared" si="1"/>
        <v>496954</v>
      </c>
      <c r="E16" s="1242">
        <v>13057</v>
      </c>
      <c r="F16" s="1242"/>
      <c r="G16" s="1242">
        <f t="shared" si="2"/>
        <v>13057</v>
      </c>
      <c r="H16" s="1242">
        <v>113897</v>
      </c>
      <c r="I16" s="1242"/>
      <c r="J16" s="1242">
        <f t="shared" si="3"/>
        <v>113897</v>
      </c>
    </row>
    <row r="17" spans="1:10">
      <c r="A17" s="1993" t="s">
        <v>1042</v>
      </c>
      <c r="B17" s="1242">
        <f t="shared" si="0"/>
        <v>411095</v>
      </c>
      <c r="C17" s="1242">
        <f t="shared" si="0"/>
        <v>0</v>
      </c>
      <c r="D17" s="1242">
        <f t="shared" si="1"/>
        <v>411095</v>
      </c>
      <c r="E17" s="1242"/>
      <c r="F17" s="1242"/>
      <c r="G17" s="1242">
        <f t="shared" si="2"/>
        <v>0</v>
      </c>
      <c r="H17" s="1242">
        <v>28845</v>
      </c>
      <c r="I17" s="1242"/>
      <c r="J17" s="1242">
        <f t="shared" si="3"/>
        <v>28845</v>
      </c>
    </row>
    <row r="18" spans="1:10">
      <c r="A18" s="1993" t="s">
        <v>1043</v>
      </c>
      <c r="B18" s="1242">
        <f t="shared" si="0"/>
        <v>576495</v>
      </c>
      <c r="C18" s="1242">
        <f t="shared" si="0"/>
        <v>0</v>
      </c>
      <c r="D18" s="1242">
        <f t="shared" si="1"/>
        <v>576495</v>
      </c>
      <c r="E18" s="1242"/>
      <c r="F18" s="1242"/>
      <c r="G18" s="1242">
        <f t="shared" si="2"/>
        <v>0</v>
      </c>
      <c r="H18" s="1242">
        <v>27623</v>
      </c>
      <c r="I18" s="1242"/>
      <c r="J18" s="1242">
        <f t="shared" si="3"/>
        <v>27623</v>
      </c>
    </row>
    <row r="19" spans="1:10">
      <c r="A19" s="1994" t="s">
        <v>1044</v>
      </c>
      <c r="B19" s="1242">
        <f t="shared" si="0"/>
        <v>999982</v>
      </c>
      <c r="C19" s="1242">
        <f t="shared" si="0"/>
        <v>0</v>
      </c>
      <c r="D19" s="1242">
        <f t="shared" si="1"/>
        <v>999982</v>
      </c>
      <c r="E19" s="1201"/>
      <c r="F19" s="1201"/>
      <c r="G19" s="1242">
        <f t="shared" si="2"/>
        <v>0</v>
      </c>
      <c r="H19" s="1062">
        <v>79472</v>
      </c>
      <c r="I19" s="1062"/>
      <c r="J19" s="1242">
        <f t="shared" si="3"/>
        <v>79472</v>
      </c>
    </row>
    <row r="20" spans="1:10">
      <c r="A20" s="1992" t="s">
        <v>696</v>
      </c>
      <c r="B20" s="1242">
        <f t="shared" si="0"/>
        <v>79199</v>
      </c>
      <c r="C20" s="1242">
        <f t="shared" si="0"/>
        <v>0</v>
      </c>
      <c r="D20" s="1242">
        <f t="shared" si="1"/>
        <v>79199</v>
      </c>
      <c r="E20" s="1062">
        <v>4200</v>
      </c>
      <c r="F20" s="1062"/>
      <c r="G20" s="1242">
        <f t="shared" si="2"/>
        <v>4200</v>
      </c>
      <c r="H20" s="1062">
        <v>19497</v>
      </c>
      <c r="I20" s="1062"/>
      <c r="J20" s="1242">
        <f t="shared" si="3"/>
        <v>19497</v>
      </c>
    </row>
    <row r="21" spans="1:10">
      <c r="A21" s="1245"/>
      <c r="B21" s="1242"/>
      <c r="C21" s="1242"/>
      <c r="D21" s="1243"/>
      <c r="E21" s="1062"/>
      <c r="F21" s="1062"/>
      <c r="G21" s="1243"/>
      <c r="H21" s="1062"/>
      <c r="I21" s="1062"/>
      <c r="J21" s="1062"/>
    </row>
    <row r="22" spans="1:10" ht="13.5" customHeight="1">
      <c r="A22" s="1202" t="s">
        <v>658</v>
      </c>
      <c r="B22" s="1203">
        <f>SUM(B8:B21)</f>
        <v>3882963</v>
      </c>
      <c r="C22" s="1203">
        <f t="shared" ref="C22:J22" si="4">SUM(C8:C21)</f>
        <v>0</v>
      </c>
      <c r="D22" s="1203">
        <f t="shared" si="4"/>
        <v>3882963</v>
      </c>
      <c r="E22" s="1203">
        <f t="shared" si="4"/>
        <v>32628</v>
      </c>
      <c r="F22" s="1203">
        <f t="shared" si="4"/>
        <v>0</v>
      </c>
      <c r="G22" s="1203">
        <f t="shared" si="4"/>
        <v>32628</v>
      </c>
      <c r="H22" s="1203">
        <f t="shared" si="4"/>
        <v>1095102</v>
      </c>
      <c r="I22" s="1203">
        <f t="shared" si="4"/>
        <v>0</v>
      </c>
      <c r="J22" s="1203">
        <f t="shared" si="4"/>
        <v>1095102</v>
      </c>
    </row>
    <row r="23" spans="1:10" ht="13.5" customHeight="1">
      <c r="A23" s="1995" t="s">
        <v>1045</v>
      </c>
      <c r="B23" s="1996"/>
      <c r="C23" s="1996"/>
      <c r="D23" s="1996"/>
      <c r="E23" s="1996"/>
      <c r="F23" s="1996"/>
      <c r="G23" s="1996"/>
      <c r="H23" s="1996"/>
      <c r="I23" s="1996"/>
      <c r="J23" s="1996"/>
    </row>
    <row r="24" spans="1:10">
      <c r="A24" s="1061"/>
    </row>
    <row r="25" spans="1:10">
      <c r="A25" s="1062"/>
      <c r="B25" s="2022" t="s">
        <v>396</v>
      </c>
      <c r="C25" s="2023"/>
      <c r="D25" s="2024"/>
      <c r="E25" s="2022" t="s">
        <v>397</v>
      </c>
      <c r="F25" s="2023"/>
      <c r="G25" s="2024"/>
      <c r="H25" s="2022" t="s">
        <v>398</v>
      </c>
      <c r="I25" s="2023"/>
      <c r="J25" s="2024"/>
    </row>
    <row r="26" spans="1:10">
      <c r="A26" s="1062"/>
      <c r="B26" s="1063" t="s">
        <v>666</v>
      </c>
      <c r="C26" s="1063" t="s">
        <v>667</v>
      </c>
      <c r="D26" s="1063" t="s">
        <v>659</v>
      </c>
      <c r="E26" s="1063" t="s">
        <v>666</v>
      </c>
      <c r="F26" s="1063" t="s">
        <v>667</v>
      </c>
      <c r="G26" s="1063" t="s">
        <v>659</v>
      </c>
      <c r="H26" s="1063" t="s">
        <v>666</v>
      </c>
      <c r="I26" s="1063" t="s">
        <v>667</v>
      </c>
      <c r="J26" s="1063" t="s">
        <v>659</v>
      </c>
    </row>
    <row r="27" spans="1:10" ht="22.8">
      <c r="A27" s="1993" t="s">
        <v>1034</v>
      </c>
      <c r="B27" s="1242"/>
      <c r="C27" s="1242"/>
      <c r="D27" s="1242">
        <f>SUM(B27:C27)</f>
        <v>0</v>
      </c>
      <c r="E27" s="1242"/>
      <c r="F27" s="1242"/>
      <c r="G27" s="1242">
        <f>SUM(E27:F27)</f>
        <v>0</v>
      </c>
      <c r="H27" s="1242"/>
      <c r="I27" s="1242"/>
      <c r="J27" s="1242">
        <f>SUM(H27:I27)</f>
        <v>0</v>
      </c>
    </row>
    <row r="28" spans="1:10" ht="34.200000000000003">
      <c r="A28" s="1993" t="s">
        <v>1035</v>
      </c>
      <c r="B28" s="1242"/>
      <c r="C28" s="1242"/>
      <c r="D28" s="1242">
        <f t="shared" ref="D28:D39" si="5">SUM(B28:C28)</f>
        <v>0</v>
      </c>
      <c r="E28" s="1242"/>
      <c r="F28" s="1242"/>
      <c r="G28" s="1242">
        <f t="shared" ref="G28:G39" si="6">SUM(E28:F28)</f>
        <v>0</v>
      </c>
      <c r="H28" s="1242"/>
      <c r="I28" s="1242"/>
      <c r="J28" s="1242">
        <f t="shared" ref="J28:J40" si="7">SUM(H28:I28)</f>
        <v>0</v>
      </c>
    </row>
    <row r="29" spans="1:10" ht="34.200000000000003">
      <c r="A29" s="1993" t="s">
        <v>1046</v>
      </c>
      <c r="B29" s="1242">
        <v>6674</v>
      </c>
      <c r="C29" s="1242"/>
      <c r="D29" s="1242">
        <f t="shared" si="5"/>
        <v>6674</v>
      </c>
      <c r="E29" s="1242">
        <v>6674</v>
      </c>
      <c r="F29" s="1242"/>
      <c r="G29" s="1242">
        <f t="shared" si="6"/>
        <v>6674</v>
      </c>
      <c r="H29" s="1242">
        <v>6419</v>
      </c>
      <c r="I29" s="1242"/>
      <c r="J29" s="1242">
        <f t="shared" si="7"/>
        <v>6419</v>
      </c>
    </row>
    <row r="30" spans="1:10" ht="22.8">
      <c r="A30" s="1993" t="s">
        <v>1037</v>
      </c>
      <c r="B30" s="1242"/>
      <c r="C30" s="1242"/>
      <c r="D30" s="1242">
        <f t="shared" si="5"/>
        <v>0</v>
      </c>
      <c r="E30" s="1242"/>
      <c r="F30" s="1242"/>
      <c r="G30" s="1242">
        <f t="shared" si="6"/>
        <v>0</v>
      </c>
      <c r="H30" s="1242"/>
      <c r="I30" s="1242"/>
      <c r="J30" s="1242">
        <f t="shared" si="7"/>
        <v>0</v>
      </c>
    </row>
    <row r="31" spans="1:10">
      <c r="A31" s="1993" t="s">
        <v>1038</v>
      </c>
      <c r="B31" s="1242">
        <v>17263</v>
      </c>
      <c r="C31" s="1242"/>
      <c r="D31" s="1242">
        <f t="shared" si="5"/>
        <v>17263</v>
      </c>
      <c r="E31" s="1242">
        <v>26355</v>
      </c>
      <c r="F31" s="1242"/>
      <c r="G31" s="1242">
        <f t="shared" si="6"/>
        <v>26355</v>
      </c>
      <c r="H31" s="1242">
        <v>32065</v>
      </c>
      <c r="I31" s="1242"/>
      <c r="J31" s="1242">
        <f t="shared" si="7"/>
        <v>32065</v>
      </c>
    </row>
    <row r="32" spans="1:10" ht="34.200000000000003">
      <c r="A32" s="1993" t="s">
        <v>1035</v>
      </c>
      <c r="B32" s="1242">
        <v>60770</v>
      </c>
      <c r="C32" s="1242"/>
      <c r="D32" s="1242">
        <f t="shared" si="5"/>
        <v>60770</v>
      </c>
      <c r="E32" s="1242"/>
      <c r="F32" s="1242"/>
      <c r="G32" s="1242">
        <f t="shared" si="6"/>
        <v>0</v>
      </c>
      <c r="H32" s="1242"/>
      <c r="I32" s="1242"/>
      <c r="J32" s="1242">
        <f t="shared" si="7"/>
        <v>0</v>
      </c>
    </row>
    <row r="33" spans="1:10" ht="22.8">
      <c r="A33" s="1993" t="s">
        <v>1039</v>
      </c>
      <c r="B33" s="1242"/>
      <c r="C33" s="1242"/>
      <c r="D33" s="1242">
        <f t="shared" si="5"/>
        <v>0</v>
      </c>
      <c r="E33" s="1242"/>
      <c r="F33" s="1242"/>
      <c r="G33" s="1242">
        <f t="shared" si="6"/>
        <v>0</v>
      </c>
      <c r="H33" s="1242"/>
      <c r="I33" s="1242"/>
      <c r="J33" s="1242">
        <f t="shared" si="7"/>
        <v>0</v>
      </c>
    </row>
    <row r="34" spans="1:10" ht="22.8">
      <c r="A34" s="1993" t="s">
        <v>1040</v>
      </c>
      <c r="B34" s="1242">
        <v>312747</v>
      </c>
      <c r="C34" s="1242"/>
      <c r="D34" s="1242">
        <f t="shared" si="5"/>
        <v>312747</v>
      </c>
      <c r="E34" s="1242">
        <v>6902</v>
      </c>
      <c r="F34" s="1242"/>
      <c r="G34" s="1242">
        <f t="shared" si="6"/>
        <v>6902</v>
      </c>
      <c r="H34" s="1242"/>
      <c r="I34" s="1242"/>
      <c r="J34" s="1242">
        <f t="shared" si="7"/>
        <v>0</v>
      </c>
    </row>
    <row r="35" spans="1:10">
      <c r="A35" s="1993" t="s">
        <v>1041</v>
      </c>
      <c r="B35" s="1242">
        <v>370000</v>
      </c>
      <c r="C35" s="1242"/>
      <c r="D35" s="1242">
        <f t="shared" si="5"/>
        <v>370000</v>
      </c>
      <c r="E35" s="1242"/>
      <c r="F35" s="1242"/>
      <c r="G35" s="1242">
        <f t="shared" si="6"/>
        <v>0</v>
      </c>
      <c r="H35" s="1242"/>
      <c r="I35" s="1242"/>
      <c r="J35" s="1242">
        <f t="shared" si="7"/>
        <v>0</v>
      </c>
    </row>
    <row r="36" spans="1:10">
      <c r="A36" s="1993" t="s">
        <v>1042</v>
      </c>
      <c r="B36" s="1242">
        <v>282641</v>
      </c>
      <c r="C36" s="1242"/>
      <c r="D36" s="1242">
        <f t="shared" si="5"/>
        <v>282641</v>
      </c>
      <c r="E36" s="1242">
        <v>99609</v>
      </c>
      <c r="F36" s="1242"/>
      <c r="G36" s="1242">
        <f t="shared" si="6"/>
        <v>99609</v>
      </c>
      <c r="H36" s="1242"/>
      <c r="I36" s="1242"/>
      <c r="J36" s="1242">
        <f t="shared" si="7"/>
        <v>0</v>
      </c>
    </row>
    <row r="37" spans="1:10">
      <c r="A37" s="1993" t="s">
        <v>1043</v>
      </c>
      <c r="B37" s="1242">
        <v>408964</v>
      </c>
      <c r="C37" s="1242"/>
      <c r="D37" s="1242">
        <f t="shared" si="5"/>
        <v>408964</v>
      </c>
      <c r="E37" s="1242">
        <v>139908</v>
      </c>
      <c r="F37" s="1242"/>
      <c r="G37" s="1242">
        <f t="shared" si="6"/>
        <v>139908</v>
      </c>
      <c r="H37" s="1242"/>
      <c r="I37" s="1242"/>
      <c r="J37" s="1242">
        <f t="shared" si="7"/>
        <v>0</v>
      </c>
    </row>
    <row r="38" spans="1:10">
      <c r="A38" s="1994" t="s">
        <v>1044</v>
      </c>
      <c r="B38" s="1062">
        <v>914753</v>
      </c>
      <c r="C38" s="1062"/>
      <c r="D38" s="1242">
        <f t="shared" si="5"/>
        <v>914753</v>
      </c>
      <c r="E38" s="1062">
        <v>5757</v>
      </c>
      <c r="F38" s="1062"/>
      <c r="G38" s="1242">
        <f t="shared" si="6"/>
        <v>5757</v>
      </c>
      <c r="H38" s="1062"/>
      <c r="I38" s="1062"/>
      <c r="J38" s="1242">
        <f t="shared" si="7"/>
        <v>0</v>
      </c>
    </row>
    <row r="39" spans="1:10">
      <c r="A39" s="1242" t="s">
        <v>696</v>
      </c>
      <c r="B39" s="1062">
        <v>41619</v>
      </c>
      <c r="C39" s="1062"/>
      <c r="D39" s="1242">
        <f t="shared" si="5"/>
        <v>41619</v>
      </c>
      <c r="E39" s="1062">
        <v>7997</v>
      </c>
      <c r="F39" s="1062"/>
      <c r="G39" s="1242">
        <f t="shared" si="6"/>
        <v>7997</v>
      </c>
      <c r="H39" s="1062">
        <v>5886</v>
      </c>
      <c r="I39" s="1062"/>
      <c r="J39" s="1242">
        <f t="shared" si="7"/>
        <v>5886</v>
      </c>
    </row>
    <row r="40" spans="1:10">
      <c r="A40" s="1245"/>
      <c r="B40" s="1062"/>
      <c r="C40" s="1062"/>
      <c r="D40" s="1062"/>
      <c r="E40" s="1062"/>
      <c r="F40" s="1062"/>
      <c r="G40" s="1062">
        <f>SUM(E40:F40)</f>
        <v>0</v>
      </c>
      <c r="H40" s="1062"/>
      <c r="I40" s="1062"/>
      <c r="J40" s="1242">
        <f t="shared" si="7"/>
        <v>0</v>
      </c>
    </row>
    <row r="41" spans="1:10">
      <c r="A41" s="1202" t="s">
        <v>658</v>
      </c>
      <c r="B41" s="1203">
        <f>SUM(B27:B39)</f>
        <v>2415431</v>
      </c>
      <c r="C41" s="1203">
        <f t="shared" ref="C41:J41" si="8">SUM(C27:C39)</f>
        <v>0</v>
      </c>
      <c r="D41" s="1203">
        <f t="shared" si="8"/>
        <v>2415431</v>
      </c>
      <c r="E41" s="1203">
        <f t="shared" si="8"/>
        <v>293202</v>
      </c>
      <c r="F41" s="1203">
        <f t="shared" si="8"/>
        <v>0</v>
      </c>
      <c r="G41" s="1203">
        <f t="shared" si="8"/>
        <v>293202</v>
      </c>
      <c r="H41" s="1203">
        <f t="shared" si="8"/>
        <v>44370</v>
      </c>
      <c r="I41" s="1203">
        <f t="shared" si="8"/>
        <v>0</v>
      </c>
      <c r="J41" s="1203">
        <f t="shared" si="8"/>
        <v>44370</v>
      </c>
    </row>
    <row r="42" spans="1:10">
      <c r="A42" s="1061"/>
    </row>
    <row r="43" spans="1:10">
      <c r="A43" s="1062"/>
      <c r="B43" s="2022" t="s">
        <v>1047</v>
      </c>
      <c r="C43" s="2023"/>
      <c r="D43" s="2024"/>
      <c r="E43" s="1997"/>
      <c r="F43" s="1998"/>
      <c r="G43" s="1998"/>
      <c r="H43" s="1998"/>
      <c r="I43" s="1998"/>
      <c r="J43" s="1998"/>
    </row>
    <row r="44" spans="1:10">
      <c r="A44" s="1062"/>
      <c r="B44" s="1063" t="s">
        <v>666</v>
      </c>
      <c r="C44" s="1063" t="s">
        <v>667</v>
      </c>
      <c r="D44" s="1063" t="s">
        <v>659</v>
      </c>
      <c r="E44" s="1999"/>
      <c r="F44" s="1999"/>
      <c r="G44" s="1999"/>
      <c r="H44" s="1999"/>
      <c r="I44" s="1999"/>
      <c r="J44" s="1999"/>
    </row>
    <row r="45" spans="1:10" ht="22.8">
      <c r="A45" s="1993" t="s">
        <v>1034</v>
      </c>
      <c r="B45" s="1242"/>
      <c r="C45" s="1242">
        <f>SUM(C46:C56)</f>
        <v>0</v>
      </c>
      <c r="D45" s="1242">
        <f>SUM(B45:C45)</f>
        <v>0</v>
      </c>
      <c r="E45" s="2000"/>
      <c r="F45" s="2000"/>
      <c r="G45" s="2000"/>
      <c r="H45" s="2000"/>
      <c r="I45" s="2000"/>
      <c r="J45" s="2000"/>
    </row>
    <row r="46" spans="1:10" ht="34.200000000000003">
      <c r="A46" s="1993" t="s">
        <v>1035</v>
      </c>
      <c r="B46" s="1242"/>
      <c r="C46" s="1242"/>
      <c r="D46" s="1242">
        <f t="shared" ref="D46:D57" si="9">SUM(B46:C46)</f>
        <v>0</v>
      </c>
      <c r="E46" s="2000"/>
      <c r="F46" s="2000"/>
      <c r="G46" s="2000"/>
      <c r="H46" s="2000"/>
      <c r="I46" s="2000"/>
      <c r="J46" s="2000"/>
    </row>
    <row r="47" spans="1:10" ht="34.200000000000003">
      <c r="A47" s="1993" t="s">
        <v>1046</v>
      </c>
      <c r="B47" s="1242">
        <v>2230</v>
      </c>
      <c r="C47" s="1242"/>
      <c r="D47" s="1242">
        <f t="shared" si="9"/>
        <v>2230</v>
      </c>
      <c r="E47" s="2000"/>
      <c r="F47" s="2000"/>
      <c r="G47" s="2000"/>
      <c r="H47" s="2000"/>
      <c r="I47" s="2000"/>
      <c r="J47" s="2000"/>
    </row>
    <row r="48" spans="1:10" ht="22.8">
      <c r="A48" s="1993" t="s">
        <v>1037</v>
      </c>
      <c r="B48" s="1242"/>
      <c r="C48" s="1242"/>
      <c r="D48" s="1242">
        <f t="shared" si="9"/>
        <v>0</v>
      </c>
      <c r="E48" s="2000"/>
      <c r="F48" s="2000"/>
      <c r="G48" s="2000"/>
      <c r="H48" s="2000"/>
      <c r="I48" s="2000"/>
      <c r="J48" s="2000"/>
    </row>
    <row r="49" spans="1:10">
      <c r="A49" s="1993" t="s">
        <v>1038</v>
      </c>
      <c r="B49" s="1242"/>
      <c r="C49" s="1242"/>
      <c r="D49" s="1242">
        <f t="shared" si="9"/>
        <v>0</v>
      </c>
      <c r="E49" s="2000"/>
      <c r="F49" s="2000"/>
      <c r="G49" s="2000"/>
      <c r="H49" s="2000"/>
      <c r="I49" s="2000"/>
      <c r="J49" s="2000"/>
    </row>
    <row r="50" spans="1:10" ht="34.200000000000003">
      <c r="A50" s="1993" t="s">
        <v>1035</v>
      </c>
      <c r="B50" s="1242"/>
      <c r="C50" s="1242"/>
      <c r="D50" s="1242">
        <f t="shared" si="9"/>
        <v>0</v>
      </c>
      <c r="E50" s="2000"/>
      <c r="F50" s="2000"/>
      <c r="G50" s="2000"/>
      <c r="H50" s="2000"/>
      <c r="I50" s="2000"/>
      <c r="J50" s="2000"/>
    </row>
    <row r="51" spans="1:10" ht="22.8">
      <c r="A51" s="1993" t="s">
        <v>1039</v>
      </c>
      <c r="B51" s="1242"/>
      <c r="C51" s="1242"/>
      <c r="D51" s="1242">
        <f t="shared" si="9"/>
        <v>0</v>
      </c>
      <c r="E51" s="2000"/>
      <c r="F51" s="2000"/>
      <c r="G51" s="2000"/>
      <c r="H51" s="2000"/>
      <c r="I51" s="2000"/>
      <c r="J51" s="2000"/>
    </row>
    <row r="52" spans="1:10" ht="22.8">
      <c r="A52" s="1993" t="s">
        <v>1040</v>
      </c>
      <c r="B52" s="1242"/>
      <c r="C52" s="1242"/>
      <c r="D52" s="1242">
        <f t="shared" si="9"/>
        <v>0</v>
      </c>
      <c r="E52" s="2000"/>
      <c r="F52" s="2000"/>
      <c r="G52" s="2000"/>
      <c r="H52" s="2000"/>
      <c r="I52" s="2000"/>
      <c r="J52" s="2000"/>
    </row>
    <row r="53" spans="1:10">
      <c r="A53" s="1993" t="s">
        <v>1041</v>
      </c>
      <c r="B53" s="1242"/>
      <c r="C53" s="1242"/>
      <c r="D53" s="1242">
        <f t="shared" si="9"/>
        <v>0</v>
      </c>
      <c r="E53" s="2000"/>
      <c r="F53" s="2000"/>
      <c r="G53" s="2000"/>
      <c r="H53" s="2000"/>
      <c r="I53" s="2000"/>
      <c r="J53" s="2000"/>
    </row>
    <row r="54" spans="1:10">
      <c r="A54" s="1993" t="s">
        <v>1042</v>
      </c>
      <c r="B54" s="1242"/>
      <c r="C54" s="1242"/>
      <c r="D54" s="1242">
        <f t="shared" si="9"/>
        <v>0</v>
      </c>
      <c r="E54" s="2000"/>
      <c r="F54" s="2000"/>
      <c r="G54" s="2000"/>
      <c r="H54" s="2000"/>
      <c r="I54" s="2000"/>
      <c r="J54" s="2000"/>
    </row>
    <row r="55" spans="1:10">
      <c r="A55" s="1993" t="s">
        <v>1043</v>
      </c>
      <c r="B55" s="1242"/>
      <c r="C55" s="1242"/>
      <c r="D55" s="1242">
        <f t="shared" si="9"/>
        <v>0</v>
      </c>
      <c r="E55" s="2000"/>
      <c r="F55" s="2000"/>
      <c r="G55" s="2000"/>
      <c r="H55" s="2000"/>
      <c r="I55" s="2000"/>
      <c r="J55" s="2000"/>
    </row>
    <row r="56" spans="1:10">
      <c r="A56" s="1994" t="s">
        <v>1044</v>
      </c>
      <c r="B56" s="1242"/>
      <c r="C56" s="1242"/>
      <c r="D56" s="1242">
        <f t="shared" si="9"/>
        <v>0</v>
      </c>
      <c r="E56" s="2000"/>
      <c r="F56" s="2000"/>
      <c r="G56" s="2000"/>
      <c r="H56" s="2000"/>
      <c r="I56" s="2000"/>
      <c r="J56" s="2000"/>
    </row>
    <row r="57" spans="1:10">
      <c r="A57" s="1242" t="s">
        <v>696</v>
      </c>
      <c r="B57" s="1062"/>
      <c r="C57" s="1062"/>
      <c r="D57" s="1242">
        <f t="shared" si="9"/>
        <v>0</v>
      </c>
      <c r="E57" s="2001"/>
      <c r="F57" s="2001"/>
      <c r="G57" s="2001"/>
      <c r="H57" s="2001"/>
      <c r="I57" s="2001"/>
      <c r="J57" s="2001"/>
    </row>
    <row r="58" spans="1:10">
      <c r="A58" s="1245"/>
      <c r="B58" s="1062"/>
      <c r="C58" s="1062"/>
      <c r="D58" s="1062">
        <f>SUM(B58:C58)</f>
        <v>0</v>
      </c>
      <c r="E58" s="2001"/>
      <c r="F58" s="2001"/>
      <c r="G58" s="2001"/>
      <c r="H58" s="2001"/>
      <c r="I58" s="2001"/>
      <c r="J58" s="2001"/>
    </row>
    <row r="59" spans="1:10">
      <c r="A59" s="1202" t="s">
        <v>658</v>
      </c>
      <c r="B59" s="1203">
        <f>SUM(B45:B57)</f>
        <v>2230</v>
      </c>
      <c r="C59" s="1203">
        <f>SUM(C45:C57)</f>
        <v>0</v>
      </c>
      <c r="D59" s="1203">
        <f>SUM(D45:D57)</f>
        <v>2230</v>
      </c>
      <c r="E59" s="1996"/>
      <c r="F59" s="1996"/>
      <c r="G59" s="1996"/>
      <c r="H59" s="1996"/>
      <c r="I59" s="1996"/>
      <c r="J59" s="1996"/>
    </row>
    <row r="60" spans="1:10">
      <c r="A60" s="1995" t="s">
        <v>1045</v>
      </c>
    </row>
  </sheetData>
  <mergeCells count="8">
    <mergeCell ref="H25:J25"/>
    <mergeCell ref="B43:D43"/>
    <mergeCell ref="A3:G3"/>
    <mergeCell ref="A4:G4"/>
    <mergeCell ref="B6:D6"/>
    <mergeCell ref="E6:G6"/>
    <mergeCell ref="B25:D25"/>
    <mergeCell ref="E25:G25"/>
  </mergeCells>
  <pageMargins left="0.55118110236220474" right="0.55118110236220474" top="0.59055118110236227" bottom="0.59055118110236227" header="0" footer="0"/>
  <pageSetup paperSize="9" scale="70" firstPageNumber="45" orientation="landscape" useFirstPageNumber="1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1249"/>
  <sheetViews>
    <sheetView topLeftCell="A181" workbookViewId="0">
      <selection activeCell="E2" sqref="E2"/>
    </sheetView>
  </sheetViews>
  <sheetFormatPr defaultColWidth="9.109375" defaultRowHeight="13.2"/>
  <cols>
    <col min="1" max="1" width="28.44140625" style="1302" customWidth="1"/>
    <col min="2" max="2" width="10.33203125" style="1302" customWidth="1"/>
    <col min="3" max="3" width="12.44140625" style="1302" customWidth="1"/>
    <col min="4" max="4" width="11.5546875" style="1302" customWidth="1"/>
    <col min="5" max="5" width="14.33203125" style="1302" customWidth="1"/>
    <col min="6" max="6" width="16.109375" style="1302" customWidth="1"/>
    <col min="7" max="7" width="10.109375" style="1302" bestFit="1" customWidth="1"/>
    <col min="8" max="8" width="11" style="1302" bestFit="1" customWidth="1"/>
    <col min="9" max="16384" width="9.109375" style="1302"/>
  </cols>
  <sheetData>
    <row r="1" spans="1:9">
      <c r="E1" s="1" t="s">
        <v>1051</v>
      </c>
    </row>
    <row r="2" spans="1:9" ht="15.6">
      <c r="A2" s="1303" t="s">
        <v>480</v>
      </c>
      <c r="B2" s="1303"/>
      <c r="C2" s="1303"/>
      <c r="D2" s="1303"/>
      <c r="E2" s="1303"/>
      <c r="F2" s="1303"/>
      <c r="G2" s="1304"/>
      <c r="H2" s="1304"/>
      <c r="I2" s="1305"/>
    </row>
    <row r="3" spans="1:9" ht="21.75" customHeight="1">
      <c r="A3" s="1306" t="s">
        <v>1027</v>
      </c>
      <c r="B3" s="1306"/>
      <c r="C3" s="1306"/>
      <c r="D3" s="1306"/>
      <c r="E3" s="1306"/>
      <c r="F3" s="1306"/>
      <c r="G3" s="1304"/>
      <c r="H3" s="1304"/>
      <c r="I3" s="1305"/>
    </row>
    <row r="4" spans="1:9" ht="21.75" customHeight="1">
      <c r="A4" s="1306"/>
      <c r="B4" s="1306"/>
      <c r="C4" s="1306"/>
      <c r="D4" s="1306"/>
      <c r="E4" s="1306"/>
      <c r="F4" s="1306"/>
      <c r="G4" s="1304"/>
      <c r="H4" s="1304"/>
      <c r="I4" s="1305"/>
    </row>
    <row r="5" spans="1:9" ht="8.25" customHeight="1" thickBot="1">
      <c r="A5" s="1304"/>
      <c r="B5" s="1304"/>
      <c r="C5" s="1304"/>
      <c r="D5" s="1304"/>
      <c r="E5" s="1304"/>
      <c r="F5" s="1304"/>
      <c r="G5" s="1304"/>
      <c r="H5" s="1304"/>
      <c r="I5" s="1305"/>
    </row>
    <row r="6" spans="1:9" ht="15.6">
      <c r="A6" s="1307" t="s">
        <v>1014</v>
      </c>
      <c r="B6" s="1308"/>
      <c r="C6" s="1308"/>
      <c r="D6" s="1308"/>
      <c r="E6" s="1308"/>
      <c r="F6" s="1309"/>
      <c r="G6" s="1304"/>
      <c r="H6" s="1304"/>
      <c r="I6" s="1305"/>
    </row>
    <row r="7" spans="1:9" ht="15.6">
      <c r="A7" s="1310"/>
      <c r="B7" s="1311"/>
      <c r="C7" s="1312"/>
      <c r="D7" s="1313"/>
      <c r="E7" s="1313" t="s">
        <v>638</v>
      </c>
      <c r="F7" s="1314"/>
      <c r="G7" s="1304"/>
      <c r="H7" s="1304"/>
      <c r="I7" s="1305"/>
    </row>
    <row r="8" spans="1:9" ht="15.6">
      <c r="A8" s="1310" t="s">
        <v>1015</v>
      </c>
      <c r="B8" s="1311"/>
      <c r="C8" s="1312"/>
      <c r="D8" s="1313"/>
      <c r="E8" s="1313"/>
      <c r="F8" s="1314"/>
      <c r="G8" s="1304"/>
      <c r="H8" s="1304"/>
      <c r="I8" s="1305"/>
    </row>
    <row r="9" spans="1:9" ht="12.75" hidden="1" customHeight="1">
      <c r="A9" s="1310"/>
      <c r="B9" s="1439" t="s">
        <v>492</v>
      </c>
      <c r="C9" s="1440"/>
      <c r="D9" s="1441"/>
      <c r="E9" s="1441"/>
      <c r="F9" s="1314"/>
      <c r="G9" s="1304"/>
      <c r="H9" s="1304"/>
      <c r="I9" s="1305"/>
    </row>
    <row r="10" spans="1:9" ht="12.75" hidden="1" customHeight="1">
      <c r="A10" s="1310"/>
      <c r="B10" s="1439"/>
      <c r="C10" s="1440" t="s">
        <v>493</v>
      </c>
      <c r="D10" s="1441"/>
      <c r="E10" s="1442"/>
      <c r="F10" s="1314"/>
      <c r="G10" s="1304"/>
      <c r="H10" s="1304"/>
      <c r="I10" s="1305"/>
    </row>
    <row r="11" spans="1:9" ht="12.75" hidden="1" customHeight="1">
      <c r="A11" s="1310"/>
      <c r="B11" s="1439"/>
      <c r="C11" s="1440" t="s">
        <v>494</v>
      </c>
      <c r="D11" s="1441"/>
      <c r="E11" s="1442"/>
      <c r="F11" s="1314"/>
      <c r="G11" s="1304"/>
      <c r="H11" s="1304"/>
      <c r="I11" s="1305"/>
    </row>
    <row r="12" spans="1:9" ht="12.75" hidden="1" customHeight="1">
      <c r="A12" s="1310"/>
      <c r="B12" s="1439" t="s">
        <v>495</v>
      </c>
      <c r="C12" s="1440"/>
      <c r="D12" s="1441"/>
      <c r="E12" s="1441"/>
      <c r="F12" s="1314"/>
      <c r="G12" s="1304"/>
      <c r="H12" s="1304"/>
      <c r="I12" s="1305"/>
    </row>
    <row r="13" spans="1:9" ht="12.75" hidden="1" customHeight="1">
      <c r="A13" s="1310"/>
      <c r="B13" s="1439"/>
      <c r="C13" s="1440" t="s">
        <v>493</v>
      </c>
      <c r="D13" s="1441"/>
      <c r="E13" s="1442"/>
      <c r="F13" s="1314"/>
      <c r="G13" s="1304"/>
      <c r="H13" s="1304"/>
      <c r="I13" s="1305"/>
    </row>
    <row r="14" spans="1:9" ht="12.75" hidden="1" customHeight="1">
      <c r="A14" s="1310"/>
      <c r="B14" s="1439"/>
      <c r="C14" s="1440" t="s">
        <v>494</v>
      </c>
      <c r="D14" s="1441"/>
      <c r="E14" s="1442"/>
      <c r="F14" s="1314"/>
      <c r="G14" s="1304"/>
      <c r="H14" s="1304"/>
      <c r="I14" s="1305"/>
    </row>
    <row r="15" spans="1:9" ht="12.75" hidden="1" customHeight="1">
      <c r="A15" s="1310"/>
      <c r="B15" s="1439" t="s">
        <v>496</v>
      </c>
      <c r="C15" s="1440"/>
      <c r="D15" s="1441"/>
      <c r="E15" s="1442"/>
      <c r="F15" s="1314"/>
      <c r="G15" s="1304"/>
      <c r="H15" s="1304"/>
      <c r="I15" s="1305"/>
    </row>
    <row r="16" spans="1:9" ht="12.75" hidden="1" customHeight="1">
      <c r="A16" s="1310"/>
      <c r="B16" s="1439"/>
      <c r="C16" s="1440" t="s">
        <v>493</v>
      </c>
      <c r="D16" s="1441"/>
      <c r="E16" s="1442"/>
      <c r="F16" s="1314"/>
      <c r="G16" s="1304"/>
      <c r="H16" s="1304"/>
      <c r="I16" s="1305"/>
    </row>
    <row r="17" spans="1:9" ht="12.75" hidden="1" customHeight="1">
      <c r="A17" s="1310"/>
      <c r="B17" s="1439"/>
      <c r="C17" s="1440" t="s">
        <v>494</v>
      </c>
      <c r="D17" s="1441"/>
      <c r="E17" s="1442"/>
      <c r="F17" s="1314"/>
      <c r="G17" s="1304"/>
      <c r="H17" s="1304"/>
      <c r="I17" s="1305"/>
    </row>
    <row r="18" spans="1:9" ht="12.75" hidden="1" customHeight="1">
      <c r="A18" s="1310"/>
      <c r="B18" s="1439" t="s">
        <v>497</v>
      </c>
      <c r="C18" s="1440"/>
      <c r="D18" s="1441"/>
      <c r="E18" s="1442"/>
      <c r="F18" s="1314"/>
      <c r="G18" s="1304"/>
      <c r="H18" s="1304"/>
      <c r="I18" s="1305"/>
    </row>
    <row r="19" spans="1:9" ht="12.75" hidden="1" customHeight="1">
      <c r="A19" s="1310"/>
      <c r="B19" s="1439"/>
      <c r="C19" s="1440" t="s">
        <v>493</v>
      </c>
      <c r="D19" s="1441"/>
      <c r="E19" s="1442"/>
      <c r="F19" s="1314"/>
      <c r="G19" s="1304"/>
      <c r="H19" s="1304"/>
      <c r="I19" s="1305"/>
    </row>
    <row r="20" spans="1:9" ht="12.75" hidden="1" customHeight="1">
      <c r="A20" s="1310"/>
      <c r="B20" s="1439"/>
      <c r="C20" s="1440" t="s">
        <v>494</v>
      </c>
      <c r="D20" s="1441"/>
      <c r="E20" s="1442"/>
      <c r="F20" s="1314"/>
      <c r="G20" s="1304"/>
      <c r="H20" s="1304"/>
      <c r="I20" s="1305"/>
    </row>
    <row r="21" spans="1:9" ht="12.75" hidden="1" customHeight="1">
      <c r="A21" s="1310"/>
      <c r="B21" s="1439" t="s">
        <v>498</v>
      </c>
      <c r="C21" s="1440"/>
      <c r="D21" s="1441"/>
      <c r="E21" s="1441"/>
      <c r="F21" s="1314"/>
      <c r="G21" s="1304"/>
      <c r="H21" s="1304"/>
      <c r="I21" s="1305"/>
    </row>
    <row r="22" spans="1:9" ht="12.75" hidden="1" customHeight="1">
      <c r="A22" s="1310"/>
      <c r="B22" s="1439"/>
      <c r="C22" s="1440" t="s">
        <v>493</v>
      </c>
      <c r="D22" s="1441"/>
      <c r="E22" s="1655"/>
      <c r="F22" s="1314"/>
      <c r="G22" s="1304"/>
      <c r="H22" s="1304"/>
      <c r="I22" s="1305"/>
    </row>
    <row r="23" spans="1:9" ht="12.75" hidden="1" customHeight="1" thickBot="1">
      <c r="A23" s="1317"/>
      <c r="B23" s="1443"/>
      <c r="C23" s="1444" t="s">
        <v>494</v>
      </c>
      <c r="D23" s="1445"/>
      <c r="E23" s="1654"/>
      <c r="F23" s="1324"/>
      <c r="G23" s="1304"/>
      <c r="H23" s="1304"/>
      <c r="I23" s="1305"/>
    </row>
    <row r="24" spans="1:9" ht="9" customHeight="1" thickBot="1">
      <c r="A24" s="1304"/>
      <c r="B24" s="1304"/>
      <c r="C24" s="1304"/>
      <c r="D24" s="1304"/>
      <c r="E24" s="1304"/>
      <c r="F24" s="1304"/>
      <c r="G24" s="1304"/>
      <c r="H24" s="1304"/>
      <c r="I24" s="1305"/>
    </row>
    <row r="25" spans="1:9" ht="15.6">
      <c r="A25" s="1307" t="s">
        <v>1016</v>
      </c>
      <c r="B25" s="1308"/>
      <c r="C25" s="1308"/>
      <c r="D25" s="1308"/>
      <c r="E25" s="1308"/>
      <c r="F25" s="1309"/>
      <c r="G25" s="1304"/>
      <c r="H25" s="1304"/>
      <c r="I25" s="1305"/>
    </row>
    <row r="26" spans="1:9" ht="15.6">
      <c r="A26" s="1319"/>
      <c r="B26" s="1315"/>
      <c r="C26" s="1316"/>
      <c r="D26" s="1320"/>
      <c r="E26" s="1320" t="s">
        <v>638</v>
      </c>
      <c r="F26" s="1321"/>
      <c r="G26" s="1304"/>
      <c r="H26" s="1304"/>
      <c r="I26" s="1305"/>
    </row>
    <row r="27" spans="1:9" ht="15.6">
      <c r="A27" s="1310" t="s">
        <v>1017</v>
      </c>
      <c r="B27" s="1315"/>
      <c r="C27" s="1316"/>
      <c r="D27" s="1320"/>
      <c r="E27" s="1320"/>
      <c r="F27" s="1321"/>
      <c r="G27" s="1304"/>
      <c r="H27" s="1304"/>
      <c r="I27" s="1305"/>
    </row>
    <row r="28" spans="1:9" ht="12.75" hidden="1" customHeight="1">
      <c r="A28" s="1446"/>
      <c r="B28" s="1439" t="s">
        <v>492</v>
      </c>
      <c r="C28" s="1440"/>
      <c r="D28" s="1447"/>
      <c r="E28" s="1448"/>
      <c r="F28" s="1321"/>
      <c r="G28" s="1304"/>
      <c r="H28" s="1304"/>
      <c r="I28" s="1305"/>
    </row>
    <row r="29" spans="1:9" ht="12.75" hidden="1" customHeight="1">
      <c r="A29" s="1446"/>
      <c r="B29" s="1439"/>
      <c r="C29" s="1440" t="s">
        <v>493</v>
      </c>
      <c r="D29" s="1447"/>
      <c r="E29" s="1983"/>
      <c r="F29" s="1321"/>
      <c r="G29" s="1304"/>
      <c r="H29" s="1304"/>
      <c r="I29" s="1305"/>
    </row>
    <row r="30" spans="1:9" ht="12.75" hidden="1" customHeight="1">
      <c r="A30" s="1446"/>
      <c r="B30" s="1439"/>
      <c r="C30" s="1440" t="s">
        <v>494</v>
      </c>
      <c r="D30" s="1447"/>
      <c r="E30" s="1983"/>
      <c r="F30" s="1321"/>
      <c r="G30" s="1304"/>
      <c r="H30" s="1304"/>
      <c r="I30" s="1305"/>
    </row>
    <row r="31" spans="1:9" ht="12.75" hidden="1" customHeight="1">
      <c r="A31" s="1446"/>
      <c r="B31" s="1439" t="s">
        <v>495</v>
      </c>
      <c r="C31" s="1440"/>
      <c r="D31" s="1447"/>
      <c r="E31" s="1448"/>
      <c r="F31" s="1321"/>
      <c r="G31" s="1304"/>
      <c r="H31" s="1304"/>
      <c r="I31" s="1305"/>
    </row>
    <row r="32" spans="1:9" ht="12.75" hidden="1" customHeight="1">
      <c r="A32" s="1446"/>
      <c r="B32" s="1439"/>
      <c r="C32" s="1440" t="s">
        <v>493</v>
      </c>
      <c r="D32" s="1447"/>
      <c r="E32" s="1984"/>
      <c r="F32" s="1321"/>
      <c r="G32" s="1304"/>
      <c r="H32" s="1304"/>
      <c r="I32" s="1305"/>
    </row>
    <row r="33" spans="1:9" ht="12.75" hidden="1" customHeight="1">
      <c r="A33" s="1446"/>
      <c r="B33" s="1439"/>
      <c r="C33" s="1440" t="s">
        <v>494</v>
      </c>
      <c r="D33" s="1447"/>
      <c r="E33" s="1449"/>
      <c r="F33" s="1321"/>
      <c r="G33" s="1304"/>
      <c r="H33" s="1304"/>
      <c r="I33" s="1305"/>
    </row>
    <row r="34" spans="1:9" ht="12.75" hidden="1" customHeight="1">
      <c r="A34" s="1446"/>
      <c r="B34" s="1439" t="s">
        <v>496</v>
      </c>
      <c r="C34" s="1440"/>
      <c r="D34" s="1447"/>
      <c r="E34" s="1657"/>
      <c r="F34" s="1321"/>
      <c r="G34" s="1304"/>
      <c r="H34" s="1304"/>
      <c r="I34" s="1305"/>
    </row>
    <row r="35" spans="1:9" ht="12.75" hidden="1" customHeight="1">
      <c r="A35" s="1446"/>
      <c r="B35" s="1439"/>
      <c r="C35" s="1440" t="s">
        <v>493</v>
      </c>
      <c r="D35" s="1447"/>
      <c r="E35" s="1984"/>
      <c r="F35" s="1321"/>
      <c r="G35" s="1304"/>
      <c r="H35" s="1304"/>
      <c r="I35" s="1305"/>
    </row>
    <row r="36" spans="1:9" ht="12.75" hidden="1" customHeight="1">
      <c r="A36" s="1446"/>
      <c r="B36" s="1439"/>
      <c r="C36" s="1440" t="s">
        <v>494</v>
      </c>
      <c r="D36" s="1447"/>
      <c r="E36" s="1984"/>
      <c r="F36" s="1321"/>
      <c r="G36" s="1304"/>
      <c r="H36" s="1304"/>
      <c r="I36" s="1305"/>
    </row>
    <row r="37" spans="1:9" ht="12.75" hidden="1" customHeight="1">
      <c r="A37" s="1446"/>
      <c r="B37" s="1439" t="s">
        <v>497</v>
      </c>
      <c r="C37" s="1440"/>
      <c r="D37" s="1447"/>
      <c r="E37" s="1657"/>
      <c r="F37" s="1321"/>
      <c r="G37" s="1304"/>
      <c r="H37" s="1304"/>
      <c r="I37" s="1305"/>
    </row>
    <row r="38" spans="1:9" ht="12.75" hidden="1" customHeight="1">
      <c r="A38" s="1446"/>
      <c r="B38" s="1439"/>
      <c r="C38" s="1440" t="s">
        <v>493</v>
      </c>
      <c r="D38" s="1447"/>
      <c r="E38" s="1449"/>
      <c r="F38" s="1321"/>
      <c r="G38" s="1304"/>
      <c r="H38" s="1304"/>
      <c r="I38" s="1305"/>
    </row>
    <row r="39" spans="1:9" ht="12.75" hidden="1" customHeight="1">
      <c r="A39" s="1446"/>
      <c r="B39" s="1439"/>
      <c r="C39" s="1440" t="s">
        <v>494</v>
      </c>
      <c r="D39" s="1447"/>
      <c r="E39" s="1449"/>
      <c r="F39" s="1321"/>
      <c r="G39" s="1304"/>
      <c r="H39" s="1304"/>
      <c r="I39" s="1305"/>
    </row>
    <row r="40" spans="1:9" ht="12.75" hidden="1" customHeight="1">
      <c r="A40" s="1446"/>
      <c r="B40" s="1439" t="s">
        <v>498</v>
      </c>
      <c r="C40" s="1440"/>
      <c r="D40" s="1447"/>
      <c r="E40" s="1449"/>
      <c r="F40" s="1321"/>
      <c r="G40" s="1304"/>
      <c r="H40" s="1304"/>
      <c r="I40" s="1305"/>
    </row>
    <row r="41" spans="1:9" ht="12.75" hidden="1" customHeight="1">
      <c r="A41" s="1446"/>
      <c r="B41" s="1439"/>
      <c r="C41" s="1440" t="s">
        <v>493</v>
      </c>
      <c r="D41" s="1447"/>
      <c r="E41" s="1984"/>
      <c r="F41" s="1321"/>
      <c r="G41" s="1304"/>
      <c r="H41" s="1304"/>
      <c r="I41" s="1305"/>
    </row>
    <row r="42" spans="1:9" ht="12.75" hidden="1" customHeight="1" thickBot="1">
      <c r="A42" s="1450"/>
      <c r="B42" s="1443"/>
      <c r="C42" s="1444" t="s">
        <v>494</v>
      </c>
      <c r="D42" s="1451"/>
      <c r="E42" s="1656"/>
      <c r="F42" s="1324"/>
      <c r="G42" s="1304"/>
      <c r="H42" s="1304"/>
      <c r="I42" s="1305"/>
    </row>
    <row r="43" spans="1:9" ht="15.6">
      <c r="A43" s="1325"/>
      <c r="B43" s="1325"/>
      <c r="C43" s="1325"/>
      <c r="D43" s="1325"/>
      <c r="E43" s="1326"/>
      <c r="F43" s="1325"/>
      <c r="G43" s="1304"/>
      <c r="H43" s="1304"/>
      <c r="I43" s="1305"/>
    </row>
    <row r="44" spans="1:9" ht="8.25" customHeight="1" thickBot="1">
      <c r="A44" s="1304"/>
      <c r="B44" s="1304"/>
      <c r="C44" s="1304"/>
      <c r="D44" s="1304"/>
      <c r="E44" s="1327"/>
      <c r="F44" s="1304"/>
      <c r="G44" s="1304"/>
      <c r="H44" s="1304"/>
      <c r="I44" s="1305"/>
    </row>
    <row r="45" spans="1:9" ht="15.6">
      <c r="A45" s="1307" t="s">
        <v>1018</v>
      </c>
      <c r="B45" s="1308"/>
      <c r="C45" s="1308"/>
      <c r="D45" s="1308"/>
      <c r="E45" s="1308"/>
      <c r="F45" s="1309"/>
      <c r="G45" s="1304"/>
      <c r="H45" s="1304"/>
      <c r="I45" s="1305"/>
    </row>
    <row r="46" spans="1:9" ht="15.6">
      <c r="A46" s="1328"/>
      <c r="B46" s="1329"/>
      <c r="C46" s="1316"/>
      <c r="D46" s="1320"/>
      <c r="E46" s="1320" t="s">
        <v>638</v>
      </c>
      <c r="F46" s="1321"/>
      <c r="G46" s="1304"/>
      <c r="H46" s="1304"/>
      <c r="I46" s="1305"/>
    </row>
    <row r="47" spans="1:9" ht="15.6">
      <c r="A47" s="1310" t="s">
        <v>1019</v>
      </c>
      <c r="B47" s="1329"/>
      <c r="C47" s="1316"/>
      <c r="D47" s="1320"/>
      <c r="E47" s="1320">
        <v>488839</v>
      </c>
      <c r="F47" s="1321"/>
      <c r="G47" s="1304"/>
      <c r="H47" s="1304"/>
      <c r="I47" s="1305"/>
    </row>
    <row r="48" spans="1:9" ht="12.75" hidden="1" customHeight="1">
      <c r="A48" s="1319"/>
      <c r="B48" s="1439" t="s">
        <v>492</v>
      </c>
      <c r="C48" s="1440"/>
      <c r="D48" s="1447"/>
      <c r="E48" s="1448"/>
      <c r="F48" s="1321"/>
      <c r="G48" s="1304"/>
      <c r="H48" s="1304"/>
      <c r="I48" s="1305"/>
    </row>
    <row r="49" spans="1:9" ht="12.75" hidden="1" customHeight="1">
      <c r="A49" s="1319"/>
      <c r="B49" s="1439"/>
      <c r="C49" s="1440" t="s">
        <v>493</v>
      </c>
      <c r="D49" s="1447"/>
      <c r="E49" s="1985"/>
      <c r="F49" s="1321"/>
      <c r="G49" s="1304"/>
      <c r="H49" s="1304"/>
      <c r="I49" s="1305"/>
    </row>
    <row r="50" spans="1:9" ht="12.75" hidden="1" customHeight="1">
      <c r="A50" s="1319"/>
      <c r="B50" s="1439"/>
      <c r="C50" s="1440" t="s">
        <v>494</v>
      </c>
      <c r="D50" s="1447"/>
      <c r="E50" s="1453"/>
      <c r="F50" s="1321"/>
      <c r="G50" s="1304"/>
      <c r="H50" s="1304"/>
      <c r="I50" s="1305"/>
    </row>
    <row r="51" spans="1:9" ht="12.75" hidden="1" customHeight="1">
      <c r="A51" s="1330"/>
      <c r="B51" s="1439" t="s">
        <v>496</v>
      </c>
      <c r="C51" s="1440"/>
      <c r="D51" s="1452"/>
      <c r="E51" s="1453"/>
      <c r="F51" s="1332"/>
      <c r="G51" s="1304"/>
      <c r="H51" s="1304"/>
      <c r="I51" s="1305"/>
    </row>
    <row r="52" spans="1:9" ht="12.75" hidden="1" customHeight="1">
      <c r="A52" s="1330"/>
      <c r="B52" s="1439"/>
      <c r="C52" s="1440" t="s">
        <v>493</v>
      </c>
      <c r="D52" s="1447"/>
      <c r="E52" s="1453"/>
      <c r="F52" s="1332"/>
      <c r="G52" s="1304"/>
      <c r="H52" s="1304"/>
      <c r="I52" s="1305"/>
    </row>
    <row r="53" spans="1:9" ht="12.75" hidden="1" customHeight="1">
      <c r="A53" s="1330"/>
      <c r="B53" s="1439"/>
      <c r="C53" s="1440" t="s">
        <v>494</v>
      </c>
      <c r="D53" s="1452"/>
      <c r="E53" s="1453"/>
      <c r="F53" s="1332"/>
      <c r="G53" s="1304"/>
      <c r="H53" s="1304"/>
      <c r="I53" s="1305"/>
    </row>
    <row r="54" spans="1:9" ht="12.75" hidden="1" customHeight="1">
      <c r="A54" s="1330"/>
      <c r="B54" s="1439" t="s">
        <v>495</v>
      </c>
      <c r="C54" s="1440"/>
      <c r="D54" s="1452"/>
      <c r="E54" s="1453"/>
      <c r="F54" s="1332"/>
      <c r="G54" s="1304"/>
      <c r="H54" s="1304"/>
      <c r="I54" s="1305"/>
    </row>
    <row r="55" spans="1:9" ht="12.75" hidden="1" customHeight="1">
      <c r="A55" s="1330"/>
      <c r="B55" s="1439"/>
      <c r="C55" s="1440" t="s">
        <v>493</v>
      </c>
      <c r="D55" s="1452"/>
      <c r="E55" s="1453"/>
      <c r="F55" s="1332"/>
      <c r="G55" s="1304"/>
      <c r="H55" s="1304"/>
      <c r="I55" s="1305"/>
    </row>
    <row r="56" spans="1:9" ht="12.75" hidden="1" customHeight="1">
      <c r="A56" s="1330"/>
      <c r="B56" s="1439"/>
      <c r="C56" s="1440" t="s">
        <v>494</v>
      </c>
      <c r="D56" s="1452"/>
      <c r="E56" s="1453"/>
      <c r="F56" s="1332"/>
      <c r="G56" s="1304"/>
      <c r="H56" s="1304"/>
      <c r="I56" s="1305"/>
    </row>
    <row r="57" spans="1:9" ht="12.75" hidden="1" customHeight="1">
      <c r="A57" s="1330"/>
      <c r="B57" s="1439" t="s">
        <v>497</v>
      </c>
      <c r="C57" s="1440"/>
      <c r="D57" s="1452"/>
      <c r="E57" s="1453"/>
      <c r="F57" s="1332"/>
      <c r="G57" s="1304"/>
      <c r="H57" s="1304"/>
      <c r="I57" s="1305"/>
    </row>
    <row r="58" spans="1:9" ht="12.75" hidden="1" customHeight="1">
      <c r="A58" s="1330"/>
      <c r="B58" s="1439"/>
      <c r="C58" s="1440" t="s">
        <v>493</v>
      </c>
      <c r="D58" s="1447"/>
      <c r="E58" s="1453"/>
      <c r="F58" s="1332"/>
      <c r="G58" s="1304"/>
      <c r="H58" s="1304"/>
      <c r="I58" s="1305"/>
    </row>
    <row r="59" spans="1:9" ht="12.75" hidden="1" customHeight="1">
      <c r="A59" s="1330"/>
      <c r="B59" s="1439"/>
      <c r="C59" s="1440" t="s">
        <v>494</v>
      </c>
      <c r="D59" s="1452"/>
      <c r="E59" s="1453"/>
      <c r="F59" s="1332"/>
      <c r="G59" s="1304"/>
      <c r="H59" s="1304"/>
      <c r="I59" s="1305"/>
    </row>
    <row r="60" spans="1:9" ht="12.75" hidden="1" customHeight="1">
      <c r="A60" s="1330"/>
      <c r="B60" s="1439" t="s">
        <v>498</v>
      </c>
      <c r="C60" s="1440"/>
      <c r="D60" s="1452"/>
      <c r="E60" s="1453"/>
      <c r="F60" s="1332"/>
      <c r="G60" s="1304"/>
      <c r="H60" s="1304"/>
      <c r="I60" s="1305"/>
    </row>
    <row r="61" spans="1:9" ht="12.75" hidden="1" customHeight="1">
      <c r="A61" s="1330"/>
      <c r="B61" s="1439"/>
      <c r="C61" s="1440" t="s">
        <v>493</v>
      </c>
      <c r="D61" s="1447"/>
      <c r="E61" s="1985"/>
      <c r="F61" s="1332"/>
      <c r="G61" s="1304"/>
      <c r="H61" s="1304"/>
      <c r="I61" s="1305"/>
    </row>
    <row r="62" spans="1:9" ht="12.75" hidden="1" customHeight="1">
      <c r="A62" s="1330"/>
      <c r="B62" s="1439"/>
      <c r="C62" s="1440" t="s">
        <v>494</v>
      </c>
      <c r="D62" s="1447"/>
      <c r="E62" s="1453"/>
      <c r="F62" s="1332"/>
      <c r="G62" s="1304"/>
      <c r="H62" s="1304"/>
      <c r="I62" s="1305"/>
    </row>
    <row r="63" spans="1:9" ht="11.25" hidden="1" customHeight="1" thickBot="1">
      <c r="A63" s="1317"/>
      <c r="B63" s="1322"/>
      <c r="C63" s="1323"/>
      <c r="D63" s="1318"/>
      <c r="E63" s="1318"/>
      <c r="F63" s="1324"/>
      <c r="G63" s="1304"/>
      <c r="H63" s="1304"/>
      <c r="I63" s="1305"/>
    </row>
    <row r="64" spans="1:9" ht="11.25" customHeight="1" thickBot="1">
      <c r="A64" s="1325"/>
      <c r="B64" s="1325"/>
      <c r="C64" s="1325"/>
      <c r="D64" s="1325"/>
      <c r="E64" s="1325"/>
      <c r="F64" s="1325"/>
      <c r="G64" s="1304"/>
      <c r="H64" s="1304"/>
      <c r="I64" s="1305"/>
    </row>
    <row r="65" spans="1:9" ht="18.75" customHeight="1">
      <c r="A65" s="1307" t="s">
        <v>1020</v>
      </c>
      <c r="B65" s="1308"/>
      <c r="C65" s="1308"/>
      <c r="D65" s="1308"/>
      <c r="E65" s="1308"/>
      <c r="F65" s="1309"/>
      <c r="G65" s="1304"/>
      <c r="H65" s="1304"/>
      <c r="I65" s="1305"/>
    </row>
    <row r="66" spans="1:9" ht="16.5" customHeight="1">
      <c r="A66" s="1328"/>
      <c r="B66" s="1329"/>
      <c r="C66" s="1316"/>
      <c r="D66" s="1320"/>
      <c r="E66" s="1320" t="s">
        <v>638</v>
      </c>
      <c r="F66" s="1321"/>
      <c r="G66" s="1304"/>
      <c r="H66" s="1304"/>
      <c r="I66" s="1305"/>
    </row>
    <row r="67" spans="1:9" ht="15.75" customHeight="1">
      <c r="A67" s="1333" t="s">
        <v>499</v>
      </c>
      <c r="B67" s="1333"/>
      <c r="C67" s="1333"/>
      <c r="D67" s="1333"/>
      <c r="E67" s="1333"/>
      <c r="F67" s="1333"/>
      <c r="G67" s="1304"/>
      <c r="H67" s="1304"/>
      <c r="I67" s="1305"/>
    </row>
    <row r="68" spans="1:9" ht="15.75" customHeight="1" thickBot="1">
      <c r="A68" s="1325"/>
      <c r="B68" s="1325"/>
      <c r="C68" s="1325"/>
      <c r="D68" s="1325"/>
      <c r="E68" s="1325"/>
      <c r="F68" s="1325"/>
      <c r="G68" s="1304"/>
      <c r="H68" s="1304"/>
      <c r="I68" s="1305"/>
    </row>
    <row r="69" spans="1:9" ht="59.25" customHeight="1">
      <c r="A69" s="1334" t="s">
        <v>1021</v>
      </c>
      <c r="B69" s="1335"/>
      <c r="C69" s="1335"/>
      <c r="D69" s="1335"/>
      <c r="E69" s="1336" t="s">
        <v>500</v>
      </c>
      <c r="F69" s="1337" t="s">
        <v>501</v>
      </c>
      <c r="G69" s="1304"/>
      <c r="H69" s="1304"/>
      <c r="I69" s="1305"/>
    </row>
    <row r="70" spans="1:9" ht="33.75" customHeight="1">
      <c r="A70" s="1338" t="s">
        <v>780</v>
      </c>
      <c r="B70" s="1339"/>
      <c r="C70" s="1339"/>
      <c r="D70" s="1339"/>
      <c r="E70" s="1320"/>
      <c r="F70" s="1321"/>
      <c r="G70" s="1304"/>
      <c r="H70" s="1304"/>
      <c r="I70" s="1305"/>
    </row>
    <row r="71" spans="1:9" ht="12.75" customHeight="1">
      <c r="A71" s="1340"/>
      <c r="B71" s="1320"/>
      <c r="C71" s="1454" t="s">
        <v>883</v>
      </c>
      <c r="D71" s="1440"/>
      <c r="E71" s="1447">
        <v>112</v>
      </c>
      <c r="F71" s="1455">
        <v>383</v>
      </c>
      <c r="G71" s="1304"/>
      <c r="H71" s="1304"/>
      <c r="I71" s="1305"/>
    </row>
    <row r="72" spans="1:9" ht="12.75" customHeight="1">
      <c r="A72" s="1340"/>
      <c r="B72" s="1320"/>
      <c r="C72" s="1454" t="s">
        <v>1022</v>
      </c>
      <c r="D72" s="1440"/>
      <c r="E72" s="1447">
        <v>116</v>
      </c>
      <c r="F72" s="1455">
        <v>394</v>
      </c>
      <c r="G72" s="1304"/>
      <c r="H72" s="1304"/>
      <c r="I72" s="1305"/>
    </row>
    <row r="73" spans="1:9" ht="12.75" customHeight="1">
      <c r="A73" s="1340"/>
      <c r="B73" s="1320"/>
      <c r="C73" s="1440" t="s">
        <v>1023</v>
      </c>
      <c r="D73" s="1447"/>
      <c r="E73" s="1447">
        <v>116</v>
      </c>
      <c r="F73" s="1455">
        <v>394</v>
      </c>
      <c r="G73" s="1304"/>
      <c r="H73" s="1304"/>
      <c r="I73" s="1305"/>
    </row>
    <row r="74" spans="1:9" ht="33" customHeight="1">
      <c r="A74" s="1338" t="s">
        <v>781</v>
      </c>
      <c r="B74" s="1341"/>
      <c r="C74" s="1341"/>
      <c r="D74" s="1341"/>
      <c r="E74" s="1320"/>
      <c r="F74" s="1321"/>
      <c r="G74" s="1304"/>
      <c r="H74" s="1304"/>
      <c r="I74" s="1305"/>
    </row>
    <row r="75" spans="1:9" ht="12.75" customHeight="1">
      <c r="A75" s="1340"/>
      <c r="B75" s="1320"/>
      <c r="C75" s="1454" t="s">
        <v>883</v>
      </c>
      <c r="D75" s="1440"/>
      <c r="E75" s="1447">
        <v>5</v>
      </c>
      <c r="F75" s="1455">
        <v>31</v>
      </c>
      <c r="G75" s="1304"/>
      <c r="H75" s="1304"/>
      <c r="I75" s="1305"/>
    </row>
    <row r="76" spans="1:9" ht="12.75" customHeight="1">
      <c r="A76" s="1340"/>
      <c r="B76" s="1320"/>
      <c r="C76" s="1454" t="s">
        <v>1022</v>
      </c>
      <c r="D76" s="1440"/>
      <c r="E76" s="1447">
        <v>5</v>
      </c>
      <c r="F76" s="1455">
        <v>32</v>
      </c>
      <c r="G76" s="1304"/>
      <c r="H76" s="1304"/>
      <c r="I76" s="1305"/>
    </row>
    <row r="77" spans="1:9" ht="12.75" customHeight="1">
      <c r="A77" s="1340"/>
      <c r="B77" s="1320"/>
      <c r="C77" s="1440" t="s">
        <v>1023</v>
      </c>
      <c r="D77" s="1447"/>
      <c r="E77" s="1447">
        <v>5</v>
      </c>
      <c r="F77" s="1455">
        <v>32</v>
      </c>
      <c r="G77" s="1304"/>
      <c r="H77" s="1304"/>
      <c r="I77" s="1305"/>
    </row>
    <row r="78" spans="1:9" ht="32.25" customHeight="1">
      <c r="A78" s="1338" t="s">
        <v>782</v>
      </c>
      <c r="B78" s="1339"/>
      <c r="C78" s="1339"/>
      <c r="D78" s="1339"/>
      <c r="E78" s="1320"/>
      <c r="F78" s="1321"/>
      <c r="G78" s="1304"/>
      <c r="H78" s="1304"/>
      <c r="I78" s="1305"/>
    </row>
    <row r="79" spans="1:9" ht="12.75" customHeight="1">
      <c r="A79" s="1340"/>
      <c r="B79" s="1320"/>
      <c r="C79" s="1454" t="s">
        <v>883</v>
      </c>
      <c r="D79" s="1440"/>
      <c r="E79" s="1447">
        <v>40</v>
      </c>
      <c r="F79" s="1455">
        <v>111</v>
      </c>
      <c r="G79" s="1304"/>
      <c r="H79" s="1304"/>
      <c r="I79" s="1305"/>
    </row>
    <row r="80" spans="1:9" ht="12.75" customHeight="1">
      <c r="A80" s="1340"/>
      <c r="B80" s="1320"/>
      <c r="C80" s="1454" t="s">
        <v>1022</v>
      </c>
      <c r="D80" s="1440"/>
      <c r="E80" s="1447">
        <v>48</v>
      </c>
      <c r="F80" s="1455">
        <v>130</v>
      </c>
      <c r="G80" s="1304"/>
      <c r="H80" s="1304"/>
      <c r="I80" s="1305"/>
    </row>
    <row r="81" spans="1:9" ht="12.75" customHeight="1">
      <c r="A81" s="1340"/>
      <c r="B81" s="1320"/>
      <c r="C81" s="1440" t="s">
        <v>1023</v>
      </c>
      <c r="D81" s="1447"/>
      <c r="E81" s="1447">
        <v>48</v>
      </c>
      <c r="F81" s="1455">
        <v>130</v>
      </c>
      <c r="G81" s="1304"/>
      <c r="H81" s="1304"/>
      <c r="I81" s="1305"/>
    </row>
    <row r="82" spans="1:9" ht="33.75" customHeight="1">
      <c r="A82" s="1338" t="s">
        <v>783</v>
      </c>
      <c r="B82" s="1341"/>
      <c r="C82" s="1341"/>
      <c r="D82" s="1341"/>
      <c r="E82" s="1320"/>
      <c r="F82" s="1321"/>
      <c r="G82" s="1304"/>
      <c r="H82" s="1304"/>
      <c r="I82" s="1305"/>
    </row>
    <row r="83" spans="1:9" ht="12.75" customHeight="1">
      <c r="A83" s="1340"/>
      <c r="B83" s="1320"/>
      <c r="C83" s="1454" t="s">
        <v>883</v>
      </c>
      <c r="D83" s="1440"/>
      <c r="E83" s="1447">
        <v>14</v>
      </c>
      <c r="F83" s="1455">
        <v>41</v>
      </c>
      <c r="G83" s="1304"/>
      <c r="H83" s="1304"/>
      <c r="I83" s="1305"/>
    </row>
    <row r="84" spans="1:9" ht="12.75" customHeight="1">
      <c r="A84" s="1340"/>
      <c r="B84" s="1320"/>
      <c r="C84" s="1454" t="s">
        <v>1022</v>
      </c>
      <c r="D84" s="1447"/>
      <c r="E84" s="1447">
        <v>17</v>
      </c>
      <c r="F84" s="1455">
        <v>50</v>
      </c>
      <c r="G84" s="1304"/>
      <c r="H84" s="1304"/>
      <c r="I84" s="1305"/>
    </row>
    <row r="85" spans="1:9" ht="12.75" customHeight="1">
      <c r="A85" s="1340"/>
      <c r="B85" s="1320"/>
      <c r="C85" s="1440" t="s">
        <v>1023</v>
      </c>
      <c r="D85" s="1447"/>
      <c r="E85" s="1447">
        <v>17</v>
      </c>
      <c r="F85" s="1455">
        <v>50</v>
      </c>
      <c r="G85" s="1304"/>
      <c r="H85" s="1304"/>
      <c r="I85" s="1305"/>
    </row>
    <row r="86" spans="1:9" ht="48" customHeight="1">
      <c r="A86" s="1338" t="s">
        <v>312</v>
      </c>
      <c r="B86" s="1339"/>
      <c r="C86" s="1339"/>
      <c r="D86" s="1339"/>
      <c r="E86" s="1320"/>
      <c r="F86" s="1321"/>
      <c r="G86" s="1304"/>
      <c r="H86" s="1304"/>
      <c r="I86" s="1305"/>
    </row>
    <row r="87" spans="1:9" ht="12.75" customHeight="1">
      <c r="A87" s="1340"/>
      <c r="B87" s="1320"/>
      <c r="C87" s="1454" t="s">
        <v>883</v>
      </c>
      <c r="D87" s="1440"/>
      <c r="E87" s="1447">
        <v>28</v>
      </c>
      <c r="F87" s="1455">
        <v>136</v>
      </c>
      <c r="G87" s="1304"/>
      <c r="H87" s="1304"/>
      <c r="I87" s="1305"/>
    </row>
    <row r="88" spans="1:9" ht="12.75" customHeight="1">
      <c r="A88" s="1342"/>
      <c r="B88" s="1331"/>
      <c r="C88" s="1454" t="s">
        <v>1022</v>
      </c>
      <c r="D88" s="1456"/>
      <c r="E88" s="1452">
        <v>29</v>
      </c>
      <c r="F88" s="1457">
        <v>141</v>
      </c>
      <c r="G88" s="1304"/>
      <c r="H88" s="1304"/>
      <c r="I88" s="1305"/>
    </row>
    <row r="89" spans="1:9" ht="12.75" customHeight="1">
      <c r="A89" s="1340"/>
      <c r="B89" s="1320"/>
      <c r="C89" s="1440" t="s">
        <v>1023</v>
      </c>
      <c r="D89" s="1447"/>
      <c r="E89" s="1447">
        <v>29</v>
      </c>
      <c r="F89" s="1455">
        <v>141</v>
      </c>
      <c r="G89" s="1304"/>
      <c r="H89" s="1304"/>
      <c r="I89" s="1305"/>
    </row>
    <row r="90" spans="1:9" ht="39" customHeight="1">
      <c r="A90" s="1930" t="s">
        <v>318</v>
      </c>
      <c r="B90" s="1931"/>
      <c r="C90" s="1931"/>
      <c r="D90" s="1931"/>
      <c r="E90" s="1313"/>
      <c r="F90" s="1314"/>
      <c r="G90" s="1304"/>
      <c r="H90" s="1304"/>
      <c r="I90" s="1305"/>
    </row>
    <row r="91" spans="1:9" ht="12.75" customHeight="1">
      <c r="A91" s="1340"/>
      <c r="B91" s="1320"/>
      <c r="C91" s="1454" t="s">
        <v>883</v>
      </c>
      <c r="D91" s="1440"/>
      <c r="E91" s="1447">
        <v>2</v>
      </c>
      <c r="F91" s="1455">
        <v>5</v>
      </c>
      <c r="G91" s="1304"/>
      <c r="H91" s="1304"/>
      <c r="I91" s="1305"/>
    </row>
    <row r="92" spans="1:9" ht="12.75" customHeight="1">
      <c r="A92" s="1342"/>
      <c r="B92" s="1331"/>
      <c r="C92" s="1454" t="s">
        <v>1022</v>
      </c>
      <c r="D92" s="1456"/>
      <c r="E92" s="1452">
        <v>2</v>
      </c>
      <c r="F92" s="1457">
        <v>5</v>
      </c>
      <c r="G92" s="1304"/>
      <c r="H92" s="1304"/>
      <c r="I92" s="1305"/>
    </row>
    <row r="93" spans="1:9" ht="12.75" customHeight="1">
      <c r="A93" s="1340"/>
      <c r="B93" s="1320"/>
      <c r="C93" s="1440" t="s">
        <v>1023</v>
      </c>
      <c r="D93" s="1447"/>
      <c r="E93" s="1447">
        <v>2</v>
      </c>
      <c r="F93" s="1455">
        <v>5</v>
      </c>
      <c r="G93" s="1304"/>
      <c r="H93" s="1304"/>
      <c r="I93" s="1305"/>
    </row>
    <row r="94" spans="1:9" ht="34.5" customHeight="1">
      <c r="A94" s="1930" t="s">
        <v>319</v>
      </c>
      <c r="B94" s="1931"/>
      <c r="C94" s="1931"/>
      <c r="D94" s="1931"/>
      <c r="E94" s="1313"/>
      <c r="F94" s="1314"/>
      <c r="G94" s="1304"/>
      <c r="H94" s="1304"/>
      <c r="I94" s="1305"/>
    </row>
    <row r="95" spans="1:9" ht="12.75" customHeight="1">
      <c r="A95" s="1340"/>
      <c r="B95" s="1320"/>
      <c r="C95" s="1454" t="s">
        <v>883</v>
      </c>
      <c r="D95" s="1440"/>
      <c r="E95" s="1447">
        <v>8</v>
      </c>
      <c r="F95" s="1455">
        <v>18</v>
      </c>
      <c r="G95" s="1304"/>
      <c r="H95" s="1304"/>
      <c r="I95" s="1305"/>
    </row>
    <row r="96" spans="1:9" ht="12.75" customHeight="1">
      <c r="A96" s="1342"/>
      <c r="B96" s="1331"/>
      <c r="C96" s="1454" t="s">
        <v>1022</v>
      </c>
      <c r="D96" s="1456"/>
      <c r="E96" s="1452">
        <v>8</v>
      </c>
      <c r="F96" s="1457">
        <v>18</v>
      </c>
      <c r="G96" s="1304"/>
      <c r="H96" s="1304"/>
      <c r="I96" s="1305"/>
    </row>
    <row r="97" spans="1:9" ht="12.75" customHeight="1">
      <c r="A97" s="1340"/>
      <c r="B97" s="1320"/>
      <c r="C97" s="1440" t="s">
        <v>1023</v>
      </c>
      <c r="D97" s="1447"/>
      <c r="E97" s="1447">
        <v>8</v>
      </c>
      <c r="F97" s="1455">
        <v>18</v>
      </c>
      <c r="G97" s="1304"/>
      <c r="H97" s="1304"/>
      <c r="I97" s="1305"/>
    </row>
    <row r="98" spans="1:9" ht="37.5" customHeight="1">
      <c r="A98" s="1930" t="s">
        <v>320</v>
      </c>
      <c r="B98" s="1931"/>
      <c r="C98" s="1931"/>
      <c r="D98" s="1931"/>
      <c r="E98" s="1313"/>
      <c r="F98" s="1314"/>
      <c r="G98" s="1304"/>
      <c r="H98" s="1304"/>
      <c r="I98" s="1305"/>
    </row>
    <row r="99" spans="1:9" ht="12.75" customHeight="1">
      <c r="A99" s="1340"/>
      <c r="B99" s="1320"/>
      <c r="C99" s="1454" t="s">
        <v>883</v>
      </c>
      <c r="D99" s="1440"/>
      <c r="E99" s="1447">
        <v>1</v>
      </c>
      <c r="F99" s="1455">
        <v>6</v>
      </c>
      <c r="G99" s="1304"/>
      <c r="H99" s="1304"/>
      <c r="I99" s="1305"/>
    </row>
    <row r="100" spans="1:9" ht="12.75" customHeight="1">
      <c r="A100" s="1342"/>
      <c r="B100" s="1331"/>
      <c r="C100" s="1454" t="s">
        <v>1022</v>
      </c>
      <c r="D100" s="1456"/>
      <c r="E100" s="1452">
        <v>1</v>
      </c>
      <c r="F100" s="1457">
        <v>6</v>
      </c>
      <c r="G100" s="1304"/>
      <c r="H100" s="1304"/>
      <c r="I100" s="1305"/>
    </row>
    <row r="101" spans="1:9" ht="12.75" customHeight="1" thickBot="1">
      <c r="A101" s="1343"/>
      <c r="B101" s="1318"/>
      <c r="C101" s="1445" t="s">
        <v>1023</v>
      </c>
      <c r="D101" s="1445"/>
      <c r="E101" s="1445">
        <v>1</v>
      </c>
      <c r="F101" s="1458">
        <v>6</v>
      </c>
      <c r="G101" s="1304"/>
      <c r="H101" s="1304"/>
      <c r="I101" s="1305"/>
    </row>
    <row r="102" spans="1:9" ht="12.75" customHeight="1">
      <c r="A102" s="1325"/>
      <c r="B102" s="1325"/>
      <c r="C102" s="1832"/>
      <c r="D102" s="1832"/>
      <c r="E102" s="1832"/>
      <c r="F102" s="1832"/>
      <c r="G102" s="1304"/>
      <c r="H102" s="1304"/>
      <c r="I102" s="1305"/>
    </row>
    <row r="103" spans="1:9" ht="12.75" customHeight="1">
      <c r="A103" s="1325"/>
      <c r="B103" s="1325"/>
      <c r="C103" s="1832"/>
      <c r="D103" s="1832"/>
      <c r="E103" s="1832"/>
      <c r="F103" s="1832"/>
      <c r="G103" s="1304"/>
      <c r="H103" s="1304"/>
      <c r="I103" s="1305"/>
    </row>
    <row r="104" spans="1:9" ht="12.75" customHeight="1">
      <c r="A104" s="1325"/>
      <c r="B104" s="1325"/>
      <c r="C104" s="1832"/>
      <c r="D104" s="1832"/>
      <c r="E104" s="1832"/>
      <c r="F104" s="1832"/>
      <c r="G104" s="1304"/>
      <c r="H104" s="1304"/>
      <c r="I104" s="1305"/>
    </row>
    <row r="105" spans="1:9" ht="12.75" customHeight="1">
      <c r="A105" s="1325"/>
      <c r="B105" s="1325"/>
      <c r="C105" s="1832"/>
      <c r="D105" s="1832"/>
      <c r="E105" s="1832"/>
      <c r="F105" s="1832"/>
      <c r="G105" s="1304"/>
      <c r="H105" s="1304"/>
      <c r="I105" s="1305"/>
    </row>
    <row r="106" spans="1:9" ht="12.75" customHeight="1">
      <c r="A106" s="1325"/>
      <c r="B106" s="1325"/>
      <c r="C106" s="1832"/>
      <c r="D106" s="1832"/>
      <c r="E106" s="1832"/>
      <c r="F106" s="1832"/>
      <c r="G106" s="1304"/>
      <c r="H106" s="1304"/>
      <c r="I106" s="1305"/>
    </row>
    <row r="107" spans="1:9" ht="12.75" customHeight="1">
      <c r="A107" s="1325"/>
      <c r="B107" s="1325"/>
      <c r="C107" s="1832"/>
      <c r="D107" s="1832"/>
      <c r="E107" s="1832"/>
      <c r="F107" s="1832"/>
      <c r="G107" s="1304"/>
      <c r="H107" s="1304"/>
      <c r="I107" s="1305"/>
    </row>
    <row r="108" spans="1:9" ht="12.75" customHeight="1">
      <c r="A108" s="1325"/>
      <c r="B108" s="1325"/>
      <c r="C108" s="1832"/>
      <c r="D108" s="1832"/>
      <c r="E108" s="1832"/>
      <c r="F108" s="1832"/>
      <c r="G108" s="1304"/>
      <c r="H108" s="1304"/>
      <c r="I108" s="1305"/>
    </row>
    <row r="109" spans="1:9" ht="12" customHeight="1">
      <c r="A109" s="1325"/>
      <c r="B109" s="1325"/>
      <c r="C109" s="1325"/>
      <c r="D109" s="1325"/>
      <c r="E109" s="1325"/>
      <c r="F109" s="1325"/>
      <c r="G109" s="1304"/>
      <c r="H109" s="1304"/>
      <c r="I109" s="1305"/>
    </row>
    <row r="110" spans="1:9" ht="15.75" customHeight="1">
      <c r="A110" s="2026" t="s">
        <v>502</v>
      </c>
      <c r="B110" s="2026"/>
      <c r="C110" s="2026"/>
      <c r="D110" s="2026"/>
      <c r="E110" s="2026"/>
      <c r="F110" s="2026"/>
      <c r="G110" s="1304"/>
      <c r="H110" s="1304"/>
      <c r="I110" s="1305"/>
    </row>
    <row r="111" spans="1:9" ht="10.5" customHeight="1" thickBot="1">
      <c r="A111" s="1325"/>
      <c r="B111" s="1325"/>
      <c r="C111" s="1325"/>
      <c r="D111" s="1325"/>
      <c r="E111" s="1325"/>
      <c r="F111" s="1325"/>
      <c r="G111" s="1304"/>
      <c r="H111" s="1304"/>
      <c r="I111" s="1305"/>
    </row>
    <row r="112" spans="1:9" ht="65.25" customHeight="1">
      <c r="A112" s="1334" t="s">
        <v>1024</v>
      </c>
      <c r="B112" s="1335"/>
      <c r="C112" s="1335"/>
      <c r="D112" s="1335"/>
      <c r="E112" s="1336" t="s">
        <v>500</v>
      </c>
      <c r="F112" s="1337" t="s">
        <v>501</v>
      </c>
      <c r="G112" s="1304"/>
      <c r="H112" s="1304"/>
      <c r="I112" s="1305"/>
    </row>
    <row r="113" spans="1:9" ht="30" customHeight="1">
      <c r="A113" s="1438" t="s">
        <v>503</v>
      </c>
      <c r="B113" s="1339"/>
      <c r="C113" s="1339"/>
      <c r="D113" s="1339"/>
      <c r="E113" s="1320"/>
      <c r="F113" s="1321"/>
      <c r="G113" s="1304"/>
      <c r="H113" s="1304"/>
      <c r="I113" s="1305"/>
    </row>
    <row r="114" spans="1:9" ht="12.75" customHeight="1">
      <c r="A114" s="1340"/>
      <c r="B114" s="1320"/>
      <c r="C114" s="1454" t="s">
        <v>883</v>
      </c>
      <c r="D114" s="1440"/>
      <c r="E114" s="1447">
        <v>255</v>
      </c>
      <c r="F114" s="1459">
        <v>1141</v>
      </c>
      <c r="G114" s="1304"/>
      <c r="H114" s="1304"/>
      <c r="I114" s="1305"/>
    </row>
    <row r="115" spans="1:9" ht="12.75" customHeight="1">
      <c r="A115" s="1340"/>
      <c r="B115" s="1320"/>
      <c r="C115" s="1454" t="s">
        <v>1022</v>
      </c>
      <c r="D115" s="1440"/>
      <c r="E115" s="1447">
        <v>257</v>
      </c>
      <c r="F115" s="1459">
        <v>1190</v>
      </c>
      <c r="G115" s="1304"/>
      <c r="H115" s="1304"/>
      <c r="I115" s="1305"/>
    </row>
    <row r="116" spans="1:9" ht="12.75" customHeight="1" thickBot="1">
      <c r="A116" s="1343"/>
      <c r="B116" s="1318"/>
      <c r="C116" s="1445" t="s">
        <v>1023</v>
      </c>
      <c r="D116" s="1445"/>
      <c r="E116" s="1445">
        <v>257</v>
      </c>
      <c r="F116" s="1460">
        <v>1190</v>
      </c>
      <c r="G116" s="1304"/>
      <c r="H116" s="1304"/>
      <c r="I116" s="1305"/>
    </row>
    <row r="117" spans="1:9" ht="15.75" customHeight="1">
      <c r="A117" s="1325"/>
      <c r="B117" s="1325"/>
      <c r="C117" s="1325"/>
      <c r="D117" s="1325"/>
      <c r="E117" s="1325"/>
      <c r="F117" s="1325"/>
      <c r="G117" s="1304"/>
      <c r="H117" s="1304"/>
      <c r="I117" s="1305"/>
    </row>
    <row r="118" spans="1:9" ht="15.75" customHeight="1">
      <c r="A118" s="1333" t="s">
        <v>505</v>
      </c>
      <c r="B118" s="1333"/>
      <c r="C118" s="1333"/>
      <c r="D118" s="1333"/>
      <c r="E118" s="1333"/>
      <c r="F118" s="1333"/>
      <c r="G118" s="1304"/>
      <c r="H118" s="1304"/>
      <c r="I118" s="1305"/>
    </row>
    <row r="119" spans="1:9" ht="15.75" customHeight="1" thickBot="1">
      <c r="A119" s="1325"/>
      <c r="B119" s="1325"/>
      <c r="C119" s="1325"/>
      <c r="D119" s="1325"/>
      <c r="E119" s="1325"/>
      <c r="F119" s="1325"/>
      <c r="G119" s="1304"/>
      <c r="H119" s="1304"/>
      <c r="I119" s="1305"/>
    </row>
    <row r="120" spans="1:9" ht="29.25" customHeight="1">
      <c r="A120" s="1334" t="s">
        <v>116</v>
      </c>
      <c r="B120" s="1335"/>
      <c r="C120" s="1335"/>
      <c r="D120" s="1335"/>
      <c r="E120" s="1336" t="s">
        <v>500</v>
      </c>
      <c r="F120" s="1337" t="s">
        <v>501</v>
      </c>
      <c r="G120" s="1304"/>
      <c r="H120" s="1304"/>
      <c r="I120" s="1305"/>
    </row>
    <row r="121" spans="1:9" ht="23.25" customHeight="1">
      <c r="A121" s="1338" t="s">
        <v>506</v>
      </c>
      <c r="B121" s="1339"/>
      <c r="C121" s="1339"/>
      <c r="D121" s="1339"/>
      <c r="E121" s="1320"/>
      <c r="F121" s="1321"/>
      <c r="G121" s="1304"/>
      <c r="H121" s="1304"/>
      <c r="I121" s="1305"/>
    </row>
    <row r="122" spans="1:9" ht="12.75" customHeight="1">
      <c r="A122" s="1340"/>
      <c r="B122" s="1320"/>
      <c r="C122" s="1454" t="s">
        <v>883</v>
      </c>
      <c r="D122" s="1440"/>
      <c r="E122" s="1447">
        <v>50</v>
      </c>
      <c r="F122" s="1455">
        <v>1620</v>
      </c>
      <c r="G122" s="1304"/>
      <c r="H122" s="1304"/>
      <c r="I122" s="1305"/>
    </row>
    <row r="123" spans="1:9" ht="12.75" customHeight="1">
      <c r="A123" s="1340"/>
      <c r="B123" s="1320"/>
      <c r="C123" s="1454" t="s">
        <v>1022</v>
      </c>
      <c r="D123" s="1440"/>
      <c r="E123" s="1447">
        <v>50</v>
      </c>
      <c r="F123" s="1455">
        <v>1443</v>
      </c>
      <c r="G123" s="1304"/>
      <c r="H123" s="1304"/>
      <c r="I123" s="1305"/>
    </row>
    <row r="124" spans="1:9" ht="12.75" customHeight="1">
      <c r="A124" s="1340"/>
      <c r="B124" s="1320"/>
      <c r="C124" s="1440" t="s">
        <v>1023</v>
      </c>
      <c r="D124" s="1447"/>
      <c r="E124" s="1447">
        <v>50</v>
      </c>
      <c r="F124" s="1455">
        <v>1443</v>
      </c>
      <c r="G124" s="1304"/>
      <c r="H124" s="1304"/>
      <c r="I124" s="1305"/>
    </row>
    <row r="125" spans="1:9" ht="26.25" customHeight="1">
      <c r="A125" s="1338" t="s">
        <v>507</v>
      </c>
      <c r="B125" s="1341"/>
      <c r="C125" s="1341"/>
      <c r="D125" s="1341"/>
      <c r="E125" s="1447"/>
      <c r="F125" s="1455"/>
      <c r="G125" s="1304"/>
      <c r="H125" s="1304"/>
      <c r="I125" s="1305"/>
    </row>
    <row r="126" spans="1:9" ht="12.75" customHeight="1">
      <c r="A126" s="1340"/>
      <c r="B126" s="1320"/>
      <c r="C126" s="1454" t="s">
        <v>883</v>
      </c>
      <c r="D126" s="1440"/>
      <c r="E126" s="1447">
        <v>17</v>
      </c>
      <c r="F126" s="1455">
        <v>318</v>
      </c>
      <c r="G126" s="1304"/>
      <c r="H126" s="1304"/>
      <c r="I126" s="1305"/>
    </row>
    <row r="127" spans="1:9" ht="12.75" customHeight="1">
      <c r="A127" s="1340"/>
      <c r="B127" s="1320"/>
      <c r="C127" s="1454" t="s">
        <v>1022</v>
      </c>
      <c r="D127" s="1440"/>
      <c r="E127" s="1447">
        <v>19</v>
      </c>
      <c r="F127" s="1455">
        <v>332</v>
      </c>
      <c r="G127" s="1304"/>
      <c r="H127" s="1304"/>
      <c r="I127" s="1305"/>
    </row>
    <row r="128" spans="1:9" ht="12.75" customHeight="1">
      <c r="A128" s="1340"/>
      <c r="B128" s="1320"/>
      <c r="C128" s="1440" t="s">
        <v>1023</v>
      </c>
      <c r="D128" s="1447"/>
      <c r="E128" s="1447">
        <v>19</v>
      </c>
      <c r="F128" s="1455">
        <v>332</v>
      </c>
      <c r="G128" s="1304"/>
      <c r="H128" s="1304"/>
      <c r="I128" s="1305"/>
    </row>
    <row r="129" spans="1:9" ht="21" customHeight="1">
      <c r="A129" s="1338" t="s">
        <v>321</v>
      </c>
      <c r="B129" s="1320"/>
      <c r="C129" s="1440"/>
      <c r="D129" s="1447"/>
      <c r="E129" s="1447"/>
      <c r="F129" s="1455"/>
      <c r="G129" s="1304"/>
      <c r="H129" s="1304"/>
      <c r="I129" s="1305"/>
    </row>
    <row r="130" spans="1:9" ht="12.75" customHeight="1">
      <c r="A130" s="1340"/>
      <c r="B130" s="1320"/>
      <c r="C130" s="1454" t="s">
        <v>883</v>
      </c>
      <c r="D130" s="1447"/>
      <c r="E130" s="1447">
        <v>3</v>
      </c>
      <c r="F130" s="1455">
        <v>69</v>
      </c>
      <c r="G130" s="1304"/>
      <c r="H130" s="1304"/>
      <c r="I130" s="1305"/>
    </row>
    <row r="131" spans="1:9" ht="12.75" customHeight="1">
      <c r="A131" s="1340"/>
      <c r="B131" s="1320"/>
      <c r="C131" s="1454" t="s">
        <v>1022</v>
      </c>
      <c r="D131" s="1447"/>
      <c r="E131" s="1447">
        <v>3</v>
      </c>
      <c r="F131" s="1455">
        <v>82</v>
      </c>
      <c r="G131" s="1304"/>
      <c r="H131" s="1304"/>
      <c r="I131" s="1305"/>
    </row>
    <row r="132" spans="1:9" ht="12.75" customHeight="1">
      <c r="A132" s="1340"/>
      <c r="B132" s="1320"/>
      <c r="C132" s="1440" t="s">
        <v>1023</v>
      </c>
      <c r="D132" s="1447"/>
      <c r="E132" s="1447">
        <v>3</v>
      </c>
      <c r="F132" s="1455">
        <v>82</v>
      </c>
      <c r="G132" s="1304"/>
      <c r="H132" s="1304"/>
      <c r="I132" s="1305"/>
    </row>
    <row r="133" spans="1:9" ht="29.25" customHeight="1">
      <c r="A133" s="1338" t="s">
        <v>512</v>
      </c>
      <c r="B133" s="1339"/>
      <c r="C133" s="1341"/>
      <c r="D133" s="1341"/>
      <c r="E133" s="1447"/>
      <c r="F133" s="1455"/>
      <c r="G133" s="1304"/>
      <c r="H133" s="1304"/>
      <c r="I133" s="1305"/>
    </row>
    <row r="134" spans="1:9" ht="12.75" customHeight="1">
      <c r="A134" s="1340"/>
      <c r="B134" s="1320"/>
      <c r="C134" s="1454" t="s">
        <v>883</v>
      </c>
      <c r="D134" s="1440"/>
      <c r="E134" s="1447">
        <v>3</v>
      </c>
      <c r="F134" s="1455">
        <v>34</v>
      </c>
      <c r="G134" s="1304"/>
      <c r="H134" s="1304"/>
      <c r="I134" s="1305"/>
    </row>
    <row r="135" spans="1:9" ht="12.75" customHeight="1">
      <c r="A135" s="1340"/>
      <c r="B135" s="1320"/>
      <c r="C135" s="1454" t="s">
        <v>1022</v>
      </c>
      <c r="D135" s="1440"/>
      <c r="E135" s="1447">
        <v>3</v>
      </c>
      <c r="F135" s="1455">
        <v>34</v>
      </c>
      <c r="G135" s="1304"/>
      <c r="H135" s="1304"/>
      <c r="I135" s="1305"/>
    </row>
    <row r="136" spans="1:9" ht="12.75" customHeight="1">
      <c r="A136" s="1340"/>
      <c r="B136" s="1320"/>
      <c r="C136" s="1440" t="s">
        <v>1023</v>
      </c>
      <c r="D136" s="1447"/>
      <c r="E136" s="1447">
        <v>3</v>
      </c>
      <c r="F136" s="1455">
        <v>34</v>
      </c>
      <c r="G136" s="1304"/>
      <c r="H136" s="1304"/>
      <c r="I136" s="1305"/>
    </row>
    <row r="137" spans="1:9" ht="30" customHeight="1">
      <c r="A137" s="1338" t="s">
        <v>592</v>
      </c>
      <c r="B137" s="1341"/>
      <c r="C137" s="1341"/>
      <c r="D137" s="1341"/>
      <c r="E137" s="1447"/>
      <c r="F137" s="1455"/>
      <c r="G137" s="1304"/>
      <c r="H137" s="1304"/>
      <c r="I137" s="1305"/>
    </row>
    <row r="138" spans="1:9" ht="12.75" customHeight="1">
      <c r="A138" s="1340"/>
      <c r="B138" s="1320"/>
      <c r="C138" s="1454" t="s">
        <v>883</v>
      </c>
      <c r="D138" s="1440"/>
      <c r="E138" s="1447">
        <v>47</v>
      </c>
      <c r="F138" s="1455">
        <v>483</v>
      </c>
      <c r="G138" s="1304"/>
      <c r="H138" s="1304"/>
      <c r="I138" s="1305"/>
    </row>
    <row r="139" spans="1:9" ht="12.75" customHeight="1">
      <c r="A139" s="1340"/>
      <c r="B139" s="1320"/>
      <c r="C139" s="1454" t="s">
        <v>1022</v>
      </c>
      <c r="D139" s="1447"/>
      <c r="E139" s="1447">
        <v>54</v>
      </c>
      <c r="F139" s="1455">
        <v>554</v>
      </c>
      <c r="G139" s="1304"/>
      <c r="H139" s="1304"/>
      <c r="I139" s="1305"/>
    </row>
    <row r="140" spans="1:9" ht="12.75" customHeight="1">
      <c r="A140" s="1340"/>
      <c r="B140" s="1320"/>
      <c r="C140" s="1440" t="s">
        <v>1023</v>
      </c>
      <c r="D140" s="1447"/>
      <c r="E140" s="1447">
        <v>54</v>
      </c>
      <c r="F140" s="1455">
        <v>554</v>
      </c>
      <c r="G140" s="1304"/>
      <c r="H140" s="1304"/>
      <c r="I140" s="1305"/>
    </row>
    <row r="141" spans="1:9" ht="15.75" customHeight="1" thickBot="1">
      <c r="A141" s="1344"/>
      <c r="B141" s="1345"/>
      <c r="C141" s="1345"/>
      <c r="D141" s="1345"/>
      <c r="E141" s="1318"/>
      <c r="F141" s="1324"/>
      <c r="G141" s="1304"/>
      <c r="H141" s="1304"/>
      <c r="I141" s="1305"/>
    </row>
    <row r="142" spans="1:9" ht="15.75" customHeight="1">
      <c r="A142" s="1937"/>
      <c r="B142" s="1937"/>
      <c r="C142" s="1937"/>
      <c r="D142" s="1937"/>
      <c r="E142" s="1325"/>
      <c r="F142" s="1325"/>
      <c r="G142" s="1304"/>
      <c r="H142" s="1304"/>
      <c r="I142" s="1305"/>
    </row>
    <row r="143" spans="1:9" ht="15.75" customHeight="1">
      <c r="A143" s="1937"/>
      <c r="B143" s="1937"/>
      <c r="C143" s="1937"/>
      <c r="D143" s="1937"/>
      <c r="E143" s="1325"/>
      <c r="F143" s="1325"/>
      <c r="G143" s="1304"/>
      <c r="H143" s="1304"/>
      <c r="I143" s="1305"/>
    </row>
    <row r="144" spans="1:9" ht="15.75" customHeight="1">
      <c r="A144" s="1937"/>
      <c r="B144" s="1937"/>
      <c r="C144" s="1937"/>
      <c r="D144" s="1937"/>
      <c r="E144" s="1325"/>
      <c r="F144" s="1325"/>
      <c r="G144" s="1304"/>
      <c r="H144" s="1304"/>
      <c r="I144" s="1305"/>
    </row>
    <row r="145" spans="1:9" ht="15.75" customHeight="1">
      <c r="A145" s="1937"/>
      <c r="B145" s="1937"/>
      <c r="C145" s="1937"/>
      <c r="D145" s="1937"/>
      <c r="E145" s="1325"/>
      <c r="F145" s="1325"/>
      <c r="G145" s="1304"/>
      <c r="H145" s="1304"/>
      <c r="I145" s="1305"/>
    </row>
    <row r="146" spans="1:9" ht="15.75" customHeight="1">
      <c r="A146" s="1937"/>
      <c r="B146" s="1937"/>
      <c r="C146" s="1937"/>
      <c r="D146" s="1937"/>
      <c r="E146" s="1325"/>
      <c r="F146" s="1325"/>
      <c r="G146" s="1304"/>
      <c r="H146" s="1304"/>
      <c r="I146" s="1305"/>
    </row>
    <row r="147" spans="1:9" ht="15.75" customHeight="1">
      <c r="A147" s="1937"/>
      <c r="B147" s="1937"/>
      <c r="C147" s="1937"/>
      <c r="D147" s="1937"/>
      <c r="E147" s="1325"/>
      <c r="F147" s="1325"/>
      <c r="G147" s="1304"/>
      <c r="H147" s="1304"/>
      <c r="I147" s="1305"/>
    </row>
    <row r="148" spans="1:9" ht="16.2" thickBot="1">
      <c r="A148" s="1304"/>
      <c r="B148" s="1304"/>
      <c r="C148" s="1304"/>
      <c r="D148" s="1304"/>
      <c r="E148" s="1304" t="s">
        <v>638</v>
      </c>
      <c r="F148" s="1304"/>
      <c r="G148" s="1304"/>
      <c r="H148" s="1304"/>
      <c r="I148" s="1305"/>
    </row>
    <row r="149" spans="1:9" ht="42" customHeight="1">
      <c r="A149" s="2027" t="s">
        <v>551</v>
      </c>
      <c r="B149" s="2028"/>
      <c r="C149" s="2028"/>
      <c r="D149" s="2028"/>
      <c r="E149" s="2029"/>
      <c r="F149" s="1304"/>
      <c r="G149" s="1304"/>
      <c r="H149" s="1304"/>
      <c r="I149" s="1305"/>
    </row>
    <row r="150" spans="1:9" ht="15.6">
      <c r="A150" s="1340"/>
      <c r="B150" s="1316"/>
      <c r="C150" s="1320"/>
      <c r="D150" s="1320"/>
      <c r="E150" s="1321"/>
      <c r="F150" s="1304"/>
      <c r="G150" s="1304"/>
      <c r="H150" s="1304"/>
      <c r="I150" s="1305"/>
    </row>
    <row r="151" spans="1:9" ht="15.6">
      <c r="A151" s="1340"/>
      <c r="B151" s="1316"/>
      <c r="C151" s="1320" t="s">
        <v>513</v>
      </c>
      <c r="D151" s="1320" t="s">
        <v>514</v>
      </c>
      <c r="E151" s="1321" t="s">
        <v>659</v>
      </c>
      <c r="F151" s="1986"/>
      <c r="G151" s="1987"/>
      <c r="H151" s="1304"/>
      <c r="I151" s="1305"/>
    </row>
    <row r="152" spans="1:9" ht="12.75" customHeight="1">
      <c r="A152" s="1461" t="s">
        <v>515</v>
      </c>
      <c r="B152" s="1440"/>
      <c r="C152" s="1462">
        <v>2119680</v>
      </c>
      <c r="D152" s="1462">
        <v>572314</v>
      </c>
      <c r="E152" s="1459">
        <f>SUM(C152:D152)</f>
        <v>2691994</v>
      </c>
      <c r="F152" s="1304"/>
      <c r="H152" s="1304"/>
      <c r="I152" s="1305"/>
    </row>
    <row r="153" spans="1:9" ht="12.75" customHeight="1">
      <c r="A153" s="1461" t="s">
        <v>516</v>
      </c>
      <c r="B153" s="1463"/>
      <c r="C153" s="1462">
        <v>22302720</v>
      </c>
      <c r="D153" s="1462">
        <v>6021734</v>
      </c>
      <c r="E153" s="1459">
        <f>SUM(C153:D153)</f>
        <v>28324454</v>
      </c>
      <c r="F153" s="1304"/>
      <c r="H153" s="1304"/>
      <c r="I153" s="1305"/>
    </row>
    <row r="154" spans="1:9" ht="12.75" customHeight="1">
      <c r="A154" s="1461" t="s">
        <v>517</v>
      </c>
      <c r="B154" s="1463"/>
      <c r="C154" s="1462">
        <v>20246400</v>
      </c>
      <c r="D154" s="1462">
        <v>5466528</v>
      </c>
      <c r="E154" s="1459">
        <f>SUM(C154:D154)</f>
        <v>25712928</v>
      </c>
      <c r="F154" s="1304"/>
      <c r="H154" s="1304"/>
      <c r="I154" s="1305"/>
    </row>
    <row r="155" spans="1:9" ht="12.75" customHeight="1">
      <c r="A155" s="1464" t="s">
        <v>322</v>
      </c>
      <c r="B155" s="1465"/>
      <c r="C155" s="1466">
        <v>1262625</v>
      </c>
      <c r="D155" s="1462">
        <v>340909</v>
      </c>
      <c r="E155" s="1459">
        <f>SUM(C155:D155)</f>
        <v>1603534</v>
      </c>
      <c r="F155" s="1304"/>
      <c r="G155" s="1304"/>
      <c r="H155" s="1385"/>
      <c r="I155" s="1305"/>
    </row>
    <row r="156" spans="1:9" ht="12.75" customHeight="1">
      <c r="A156" s="1464" t="s">
        <v>594</v>
      </c>
      <c r="B156" s="1465"/>
      <c r="C156" s="1466">
        <v>13303500</v>
      </c>
      <c r="D156" s="1462">
        <v>3591945</v>
      </c>
      <c r="E156" s="1459">
        <f>SUM(C156:D156)</f>
        <v>16895445</v>
      </c>
      <c r="F156" s="1304"/>
      <c r="G156" s="1304"/>
      <c r="H156" s="1385"/>
      <c r="I156" s="1305"/>
    </row>
    <row r="157" spans="1:9" ht="16.2" thickBot="1">
      <c r="A157" s="1346" t="s">
        <v>658</v>
      </c>
      <c r="B157" s="1347"/>
      <c r="C157" s="1348">
        <f>SUM(C152:C156)</f>
        <v>59234925</v>
      </c>
      <c r="D157" s="1348">
        <f>SUM(D152:D156)</f>
        <v>15993430</v>
      </c>
      <c r="E157" s="1679">
        <f>SUM(E152:E156)</f>
        <v>75228355</v>
      </c>
      <c r="F157" s="1304"/>
      <c r="G157" s="1304"/>
      <c r="H157" s="1385"/>
      <c r="I157" s="1305"/>
    </row>
    <row r="158" spans="1:9" ht="15.6">
      <c r="A158" s="1833"/>
      <c r="B158" s="1833"/>
      <c r="C158" s="1834"/>
      <c r="D158" s="1834"/>
      <c r="E158" s="1834"/>
      <c r="F158" s="1304"/>
      <c r="G158" s="1304"/>
      <c r="H158" s="1385"/>
      <c r="I158" s="1305"/>
    </row>
    <row r="159" spans="1:9" ht="15.6">
      <c r="A159" s="1833"/>
      <c r="B159" s="1833"/>
      <c r="C159" s="1834"/>
      <c r="D159" s="1834"/>
      <c r="E159" s="1834"/>
      <c r="F159" s="1304"/>
      <c r="G159" s="1304"/>
      <c r="H159" s="1385"/>
      <c r="I159" s="1305"/>
    </row>
    <row r="160" spans="1:9" ht="15.6">
      <c r="A160" s="1833"/>
      <c r="B160" s="1833"/>
      <c r="C160" s="1834"/>
      <c r="D160" s="1834"/>
      <c r="E160" s="1834"/>
      <c r="F160" s="1304"/>
      <c r="G160" s="1304"/>
      <c r="H160" s="1385"/>
      <c r="I160" s="1305"/>
    </row>
    <row r="161" spans="1:9" ht="15.6">
      <c r="A161" s="1833"/>
      <c r="B161" s="1833"/>
      <c r="C161" s="1834"/>
      <c r="D161" s="1834"/>
      <c r="E161" s="1834"/>
      <c r="F161" s="1304"/>
      <c r="G161" s="1304"/>
      <c r="H161" s="1385"/>
      <c r="I161" s="1305"/>
    </row>
    <row r="162" spans="1:9" ht="15.6">
      <c r="A162" s="1833"/>
      <c r="B162" s="1833"/>
      <c r="C162" s="1834"/>
      <c r="D162" s="1834"/>
      <c r="E162" s="1834"/>
      <c r="F162" s="1304"/>
      <c r="G162" s="1304"/>
      <c r="H162" s="1385"/>
      <c r="I162" s="1305"/>
    </row>
    <row r="163" spans="1:9" ht="15.6">
      <c r="A163" s="1833"/>
      <c r="B163" s="1833"/>
      <c r="C163" s="1834"/>
      <c r="D163" s="1834"/>
      <c r="E163" s="1834"/>
      <c r="F163" s="1304"/>
      <c r="G163" s="1304"/>
      <c r="H163" s="1385"/>
      <c r="I163" s="1305"/>
    </row>
    <row r="164" spans="1:9" ht="15.6">
      <c r="A164" s="1833"/>
      <c r="B164" s="1833"/>
      <c r="C164" s="1834"/>
      <c r="D164" s="1834"/>
      <c r="E164" s="1834"/>
      <c r="F164" s="1304"/>
      <c r="G164" s="1304"/>
      <c r="H164" s="1385"/>
      <c r="I164" s="1305"/>
    </row>
    <row r="165" spans="1:9" ht="16.2" thickBot="1">
      <c r="A165" s="1349"/>
      <c r="B165" s="1349"/>
      <c r="C165" s="1349"/>
      <c r="D165" s="1349"/>
      <c r="E165" s="1304" t="s">
        <v>941</v>
      </c>
      <c r="F165" s="1349"/>
      <c r="G165" s="1349"/>
      <c r="H165" s="1349"/>
    </row>
    <row r="166" spans="1:9" ht="15.6">
      <c r="A166" s="1307" t="s">
        <v>518</v>
      </c>
      <c r="B166" s="1350"/>
      <c r="C166" s="1350"/>
      <c r="D166" s="1350"/>
      <c r="E166" s="1351"/>
      <c r="F166" s="1349"/>
      <c r="G166" s="1349"/>
      <c r="H166" s="1349"/>
    </row>
    <row r="167" spans="1:9" ht="15.6">
      <c r="A167" s="1340"/>
      <c r="B167" s="1352"/>
      <c r="C167" s="1825" t="s">
        <v>513</v>
      </c>
      <c r="D167" s="1826" t="s">
        <v>514</v>
      </c>
      <c r="E167" s="1827" t="s">
        <v>659</v>
      </c>
      <c r="F167" s="1349"/>
      <c r="G167" s="1349"/>
      <c r="H167" s="1349"/>
    </row>
    <row r="168" spans="1:9" ht="12.75" customHeight="1">
      <c r="A168" s="1467" t="s">
        <v>1025</v>
      </c>
      <c r="B168" s="1468"/>
      <c r="C168" s="1829">
        <v>19760000</v>
      </c>
      <c r="D168" s="1469"/>
      <c r="E168" s="1470">
        <f>SUM(C168:D168)</f>
        <v>19760000</v>
      </c>
      <c r="F168" s="1349"/>
      <c r="G168" s="1349"/>
      <c r="H168" s="1349"/>
    </row>
    <row r="169" spans="1:9" ht="12.75" customHeight="1">
      <c r="A169" s="1467" t="s">
        <v>1026</v>
      </c>
      <c r="B169" s="1468"/>
      <c r="C169" s="1829">
        <v>12380000</v>
      </c>
      <c r="D169" s="1469"/>
      <c r="E169" s="1470">
        <f>SUM(C169:D169)</f>
        <v>12380000</v>
      </c>
      <c r="F169" s="1349"/>
      <c r="G169" s="1349"/>
      <c r="H169" s="1349"/>
    </row>
    <row r="170" spans="1:9" ht="12.75" customHeight="1">
      <c r="A170" s="1471"/>
      <c r="B170" s="1472"/>
      <c r="C170" s="1472"/>
      <c r="D170" s="1469"/>
      <c r="E170" s="1470"/>
      <c r="F170" s="1349"/>
      <c r="G170" s="1349"/>
      <c r="H170" s="1349"/>
    </row>
    <row r="171" spans="1:9" ht="15.6">
      <c r="A171" s="1354"/>
      <c r="B171" s="1355"/>
      <c r="C171" s="1355"/>
      <c r="D171" s="1353"/>
      <c r="E171" s="1356"/>
      <c r="F171" s="1349"/>
      <c r="G171" s="1349"/>
      <c r="H171" s="1349"/>
    </row>
    <row r="172" spans="1:9" ht="16.2" thickBot="1">
      <c r="A172" s="1357" t="s">
        <v>658</v>
      </c>
      <c r="B172" s="1358"/>
      <c r="C172" s="1358"/>
      <c r="D172" s="1359"/>
      <c r="E172" s="1360">
        <f>SUM(E168:E171)</f>
        <v>32140000</v>
      </c>
      <c r="F172" s="1349"/>
      <c r="G172" s="1349"/>
      <c r="H172" s="1349"/>
    </row>
    <row r="173" spans="1:9" ht="16.2" thickBot="1">
      <c r="A173" s="1349"/>
      <c r="B173" s="1349"/>
      <c r="C173" s="1349"/>
      <c r="D173" s="1349"/>
      <c r="E173" s="1304" t="s">
        <v>941</v>
      </c>
      <c r="F173" s="1349"/>
      <c r="G173" s="1349"/>
      <c r="H173" s="1349"/>
    </row>
    <row r="174" spans="1:9" ht="45.75" customHeight="1">
      <c r="A174" s="1361" t="s">
        <v>519</v>
      </c>
      <c r="B174" s="1362"/>
      <c r="C174" s="1362"/>
      <c r="D174" s="1362"/>
      <c r="E174" s="1363"/>
      <c r="F174" s="1349"/>
      <c r="G174" s="1349"/>
      <c r="H174" s="1349"/>
    </row>
    <row r="175" spans="1:9" ht="15.6">
      <c r="A175" s="1340"/>
      <c r="B175" s="1352"/>
      <c r="C175" s="1825" t="s">
        <v>513</v>
      </c>
      <c r="D175" s="1826" t="s">
        <v>514</v>
      </c>
      <c r="E175" s="1827" t="s">
        <v>659</v>
      </c>
      <c r="F175" s="1349"/>
      <c r="G175" s="1349"/>
      <c r="H175" s="1349"/>
    </row>
    <row r="176" spans="1:9" ht="12.75" customHeight="1">
      <c r="A176" s="1467" t="s">
        <v>522</v>
      </c>
      <c r="B176" s="1468"/>
      <c r="C176" s="1829">
        <v>5404500</v>
      </c>
      <c r="D176" s="1828">
        <v>1459215</v>
      </c>
      <c r="E176" s="1470">
        <f>SUM(C176:D176)</f>
        <v>6863715</v>
      </c>
      <c r="F176" s="1349"/>
      <c r="G176" s="1349"/>
      <c r="H176" s="1349"/>
    </row>
    <row r="177" spans="1:8" ht="12.75" customHeight="1">
      <c r="A177" s="1471"/>
      <c r="B177" s="1472"/>
      <c r="C177" s="1472"/>
      <c r="D177" s="1469"/>
      <c r="E177" s="1470"/>
      <c r="F177" s="1349"/>
      <c r="G177" s="1349"/>
      <c r="H177" s="1349"/>
    </row>
    <row r="178" spans="1:8" ht="15.6">
      <c r="A178" s="1354"/>
      <c r="B178" s="1355"/>
      <c r="C178" s="1355"/>
      <c r="D178" s="1353"/>
      <c r="E178" s="1356"/>
      <c r="F178" s="1349"/>
      <c r="G178" s="1349"/>
      <c r="H178" s="1349"/>
    </row>
    <row r="179" spans="1:8" ht="16.2" thickBot="1">
      <c r="A179" s="1357" t="s">
        <v>658</v>
      </c>
      <c r="B179" s="1358"/>
      <c r="C179" s="1358"/>
      <c r="D179" s="1359"/>
      <c r="E179" s="1360">
        <f>SUM(E176:E178)</f>
        <v>6863715</v>
      </c>
      <c r="F179" s="1349"/>
      <c r="G179" s="1349"/>
      <c r="H179" s="1349"/>
    </row>
    <row r="180" spans="1:8" ht="15.6" thickBot="1">
      <c r="A180" s="1349"/>
      <c r="B180" s="1349"/>
      <c r="C180" s="1349"/>
      <c r="D180" s="1349"/>
      <c r="E180" s="1349"/>
      <c r="F180" s="1349"/>
      <c r="G180" s="1349"/>
      <c r="H180" s="1349"/>
    </row>
    <row r="181" spans="1:8" ht="78">
      <c r="A181" s="1381" t="s">
        <v>43</v>
      </c>
      <c r="B181" s="1350"/>
      <c r="C181" s="1350"/>
      <c r="D181" s="1350"/>
      <c r="E181" s="1351"/>
      <c r="F181" s="1349"/>
      <c r="G181" s="1349"/>
      <c r="H181" s="1349"/>
    </row>
    <row r="182" spans="1:8" ht="16.2" thickBot="1">
      <c r="A182" s="1382" t="s">
        <v>658</v>
      </c>
      <c r="B182" s="1383"/>
      <c r="C182" s="1383"/>
      <c r="D182" s="1383"/>
      <c r="E182" s="1384">
        <v>0</v>
      </c>
      <c r="F182" s="1349"/>
      <c r="G182" s="1349"/>
      <c r="H182" s="1349"/>
    </row>
    <row r="183" spans="1:8" ht="15.6" thickBot="1">
      <c r="A183" s="1349"/>
      <c r="B183" s="1349"/>
      <c r="C183" s="1349"/>
      <c r="D183" s="1349"/>
      <c r="E183" s="1349"/>
      <c r="F183" s="1349"/>
      <c r="G183" s="1349"/>
      <c r="H183" s="1349"/>
    </row>
    <row r="184" spans="1:8" ht="46.8">
      <c r="A184" s="1381" t="s">
        <v>593</v>
      </c>
      <c r="B184" s="1350"/>
      <c r="C184" s="1350"/>
      <c r="D184" s="1350"/>
      <c r="E184" s="1351"/>
      <c r="F184" s="1349"/>
      <c r="G184" s="1349"/>
      <c r="H184" s="1349"/>
    </row>
    <row r="185" spans="1:8" ht="16.2" thickBot="1">
      <c r="A185" s="1382" t="s">
        <v>658</v>
      </c>
      <c r="B185" s="1383"/>
      <c r="C185" s="1383"/>
      <c r="D185" s="1383"/>
      <c r="E185" s="1384">
        <v>0</v>
      </c>
      <c r="F185" s="1349"/>
      <c r="G185" s="1349"/>
      <c r="H185" s="1349"/>
    </row>
    <row r="186" spans="1:8" ht="15">
      <c r="A186" s="1349"/>
      <c r="B186" s="1349"/>
      <c r="C186" s="1349"/>
      <c r="D186" s="1349"/>
      <c r="E186" s="1349"/>
      <c r="F186" s="1349"/>
      <c r="G186" s="1349"/>
      <c r="H186" s="1349"/>
    </row>
    <row r="187" spans="1:8" ht="15">
      <c r="A187" s="1349"/>
      <c r="B187" s="1349"/>
      <c r="C187" s="1349"/>
      <c r="D187" s="1349"/>
      <c r="E187" s="1349"/>
      <c r="F187" s="1349"/>
      <c r="G187" s="1349"/>
      <c r="H187" s="1349"/>
    </row>
    <row r="188" spans="1:8" ht="15">
      <c r="A188" s="1349"/>
      <c r="B188" s="1349"/>
      <c r="C188" s="1349"/>
      <c r="D188" s="1349"/>
      <c r="E188" s="1349"/>
      <c r="F188" s="1349"/>
      <c r="G188" s="1349"/>
      <c r="H188" s="1349"/>
    </row>
    <row r="189" spans="1:8" ht="15">
      <c r="A189" s="1349"/>
      <c r="B189" s="1349"/>
      <c r="C189" s="1349"/>
      <c r="D189" s="1349"/>
      <c r="E189" s="1349"/>
      <c r="F189" s="1349"/>
      <c r="G189" s="1349"/>
      <c r="H189" s="1349"/>
    </row>
    <row r="190" spans="1:8" ht="15">
      <c r="A190" s="1349"/>
      <c r="B190" s="1349"/>
      <c r="C190" s="1349"/>
      <c r="D190" s="1349"/>
      <c r="E190" s="1349"/>
      <c r="F190" s="1349"/>
      <c r="G190" s="1349"/>
      <c r="H190" s="1349"/>
    </row>
    <row r="191" spans="1:8" ht="15">
      <c r="A191" s="1349"/>
      <c r="B191" s="1349"/>
      <c r="C191" s="1349"/>
      <c r="D191" s="1349"/>
      <c r="E191" s="1349"/>
      <c r="F191" s="1349"/>
      <c r="G191" s="1349"/>
      <c r="H191" s="1349"/>
    </row>
    <row r="192" spans="1:8" ht="15">
      <c r="A192" s="1349"/>
      <c r="B192" s="1349"/>
      <c r="C192" s="1349"/>
      <c r="D192" s="1349"/>
      <c r="E192" s="1349"/>
      <c r="F192" s="1349"/>
      <c r="G192" s="1349"/>
      <c r="H192" s="1349"/>
    </row>
    <row r="193" spans="1:8" ht="15">
      <c r="A193" s="1349"/>
      <c r="B193" s="1349"/>
      <c r="C193" s="1349"/>
      <c r="D193" s="1349"/>
      <c r="E193" s="1349"/>
      <c r="F193" s="1349"/>
      <c r="G193" s="1349"/>
      <c r="H193" s="1349"/>
    </row>
    <row r="194" spans="1:8" ht="15">
      <c r="A194" s="1349"/>
      <c r="B194" s="1349"/>
      <c r="C194" s="1349"/>
      <c r="D194" s="1349"/>
      <c r="E194" s="1349"/>
      <c r="F194" s="1349"/>
      <c r="G194" s="1349"/>
      <c r="H194" s="1349"/>
    </row>
    <row r="195" spans="1:8" ht="15">
      <c r="A195" s="1349"/>
      <c r="B195" s="1349"/>
      <c r="C195" s="1349"/>
      <c r="D195" s="1349"/>
      <c r="E195" s="1349"/>
      <c r="F195" s="1349"/>
      <c r="G195" s="1349"/>
      <c r="H195" s="1349"/>
    </row>
    <row r="196" spans="1:8" ht="15">
      <c r="A196" s="1349"/>
      <c r="B196" s="1349"/>
      <c r="C196" s="1349"/>
      <c r="D196" s="1349"/>
      <c r="E196" s="1349"/>
      <c r="F196" s="1349"/>
      <c r="G196" s="1349"/>
      <c r="H196" s="1349"/>
    </row>
    <row r="197" spans="1:8" ht="15">
      <c r="A197" s="1349"/>
      <c r="B197" s="1349"/>
      <c r="C197" s="1349"/>
      <c r="D197" s="1349"/>
      <c r="E197" s="1349"/>
      <c r="F197" s="1349"/>
      <c r="G197" s="1349"/>
      <c r="H197" s="1349"/>
    </row>
    <row r="198" spans="1:8" ht="15">
      <c r="A198" s="1349"/>
      <c r="B198" s="1349"/>
      <c r="C198" s="1349"/>
      <c r="D198" s="1349"/>
      <c r="E198" s="1349"/>
      <c r="F198" s="1349"/>
      <c r="G198" s="1349"/>
      <c r="H198" s="1349"/>
    </row>
    <row r="199" spans="1:8" ht="15">
      <c r="A199" s="1349"/>
      <c r="B199" s="1349"/>
      <c r="C199" s="1349"/>
      <c r="D199" s="1349"/>
      <c r="E199" s="1349"/>
      <c r="F199" s="1349"/>
      <c r="G199" s="1349"/>
      <c r="H199" s="1349"/>
    </row>
    <row r="200" spans="1:8" ht="15">
      <c r="A200" s="1349"/>
      <c r="B200" s="1349"/>
      <c r="C200" s="1349"/>
      <c r="D200" s="1349"/>
      <c r="E200" s="1349"/>
      <c r="F200" s="1349"/>
      <c r="G200" s="1349"/>
      <c r="H200" s="1349"/>
    </row>
    <row r="201" spans="1:8" ht="15">
      <c r="A201" s="1349"/>
      <c r="B201" s="1349"/>
      <c r="C201" s="1349"/>
      <c r="D201" s="1349"/>
      <c r="E201" s="1349"/>
      <c r="F201" s="1349"/>
      <c r="G201" s="1349"/>
      <c r="H201" s="1349"/>
    </row>
    <row r="202" spans="1:8" ht="15">
      <c r="A202" s="1349"/>
      <c r="B202" s="1349"/>
      <c r="C202" s="1349"/>
      <c r="D202" s="1349"/>
      <c r="E202" s="1349"/>
      <c r="F202" s="1349"/>
      <c r="G202" s="1349"/>
      <c r="H202" s="1349"/>
    </row>
    <row r="203" spans="1:8" ht="15">
      <c r="A203" s="1349"/>
      <c r="B203" s="1349"/>
      <c r="C203" s="1349"/>
      <c r="D203" s="1349"/>
      <c r="E203" s="1349"/>
      <c r="F203" s="1349"/>
      <c r="G203" s="1349"/>
      <c r="H203" s="1349"/>
    </row>
    <row r="204" spans="1:8" ht="15">
      <c r="A204" s="1349"/>
      <c r="B204" s="1349"/>
      <c r="C204" s="1349"/>
      <c r="D204" s="1349"/>
      <c r="E204" s="1349"/>
      <c r="F204" s="1349"/>
      <c r="G204" s="1349"/>
      <c r="H204" s="1349"/>
    </row>
    <row r="205" spans="1:8" ht="15">
      <c r="A205" s="1349"/>
      <c r="B205" s="1349"/>
      <c r="C205" s="1349"/>
      <c r="D205" s="1349"/>
      <c r="E205" s="1349"/>
      <c r="F205" s="1349"/>
      <c r="G205" s="1349"/>
      <c r="H205" s="1349"/>
    </row>
    <row r="206" spans="1:8" ht="15">
      <c r="A206" s="1349"/>
      <c r="B206" s="1349"/>
      <c r="C206" s="1349"/>
      <c r="D206" s="1349"/>
      <c r="E206" s="1349"/>
      <c r="F206" s="1349"/>
      <c r="G206" s="1349"/>
      <c r="H206" s="1349"/>
    </row>
    <row r="207" spans="1:8" ht="15">
      <c r="A207" s="1349"/>
      <c r="B207" s="1349"/>
      <c r="C207" s="1349"/>
      <c r="D207" s="1349"/>
      <c r="E207" s="1349"/>
      <c r="F207" s="1349"/>
      <c r="G207" s="1349"/>
      <c r="H207" s="1349"/>
    </row>
    <row r="208" spans="1:8" ht="15">
      <c r="A208" s="1349"/>
      <c r="B208" s="1349"/>
      <c r="C208" s="1349"/>
      <c r="D208" s="1349"/>
      <c r="E208" s="1349"/>
      <c r="F208" s="1349"/>
      <c r="G208" s="1349"/>
      <c r="H208" s="1349"/>
    </row>
    <row r="209" spans="1:8" ht="15">
      <c r="A209" s="1349"/>
      <c r="B209" s="1349"/>
      <c r="C209" s="1349"/>
      <c r="D209" s="1349"/>
      <c r="E209" s="1349"/>
      <c r="F209" s="1349"/>
      <c r="G209" s="1349"/>
      <c r="H209" s="1349"/>
    </row>
    <row r="210" spans="1:8" ht="15">
      <c r="A210" s="1349"/>
      <c r="B210" s="1349"/>
      <c r="C210" s="1349"/>
      <c r="D210" s="1349"/>
      <c r="E210" s="1349"/>
      <c r="F210" s="1349"/>
      <c r="G210" s="1349"/>
      <c r="H210" s="1349"/>
    </row>
    <row r="211" spans="1:8" ht="15">
      <c r="A211" s="1349"/>
      <c r="B211" s="1349"/>
      <c r="C211" s="1349"/>
      <c r="D211" s="1349"/>
      <c r="E211" s="1349"/>
      <c r="F211" s="1349"/>
      <c r="G211" s="1349"/>
      <c r="H211" s="1349"/>
    </row>
    <row r="212" spans="1:8" ht="15">
      <c r="A212" s="1349"/>
      <c r="B212" s="1349"/>
      <c r="C212" s="1349"/>
      <c r="D212" s="1349"/>
      <c r="E212" s="1349"/>
      <c r="F212" s="1349"/>
      <c r="G212" s="1349"/>
      <c r="H212" s="1349"/>
    </row>
    <row r="213" spans="1:8" ht="15">
      <c r="A213" s="1349"/>
      <c r="B213" s="1349"/>
      <c r="C213" s="1349"/>
      <c r="D213" s="1349"/>
      <c r="E213" s="1349"/>
      <c r="F213" s="1349"/>
      <c r="G213" s="1349"/>
      <c r="H213" s="1349"/>
    </row>
    <row r="214" spans="1:8" ht="15">
      <c r="A214" s="1349"/>
      <c r="B214" s="1349"/>
      <c r="C214" s="1349"/>
      <c r="D214" s="1349"/>
      <c r="E214" s="1349"/>
      <c r="F214" s="1349"/>
      <c r="G214" s="1349"/>
      <c r="H214" s="1349"/>
    </row>
    <row r="215" spans="1:8" ht="15">
      <c r="A215" s="1349"/>
      <c r="B215" s="1349"/>
      <c r="C215" s="1349"/>
      <c r="D215" s="1349"/>
      <c r="E215" s="1349"/>
      <c r="F215" s="1349"/>
      <c r="G215" s="1349"/>
      <c r="H215" s="1349"/>
    </row>
    <row r="216" spans="1:8" ht="15">
      <c r="A216" s="1349"/>
      <c r="B216" s="1349"/>
      <c r="C216" s="1349"/>
      <c r="D216" s="1349"/>
      <c r="E216" s="1349"/>
      <c r="F216" s="1349"/>
      <c r="G216" s="1349"/>
      <c r="H216" s="1349"/>
    </row>
    <row r="217" spans="1:8" ht="15">
      <c r="A217" s="1349"/>
      <c r="B217" s="1349"/>
      <c r="C217" s="1349"/>
      <c r="D217" s="1349"/>
      <c r="E217" s="1349"/>
      <c r="F217" s="1349"/>
      <c r="G217" s="1349"/>
      <c r="H217" s="1349"/>
    </row>
    <row r="218" spans="1:8" ht="15">
      <c r="A218" s="1349"/>
      <c r="B218" s="1349"/>
      <c r="C218" s="1349"/>
      <c r="D218" s="1349"/>
      <c r="E218" s="1349"/>
      <c r="F218" s="1349"/>
      <c r="G218" s="1349"/>
      <c r="H218" s="1349"/>
    </row>
    <row r="219" spans="1:8" ht="15">
      <c r="A219" s="1349"/>
      <c r="B219" s="1349"/>
      <c r="C219" s="1349"/>
      <c r="D219" s="1349"/>
      <c r="E219" s="1349"/>
      <c r="F219" s="1349"/>
      <c r="G219" s="1349"/>
      <c r="H219" s="1349"/>
    </row>
    <row r="220" spans="1:8" ht="15">
      <c r="A220" s="1349"/>
      <c r="B220" s="1349"/>
      <c r="C220" s="1349"/>
      <c r="D220" s="1349"/>
      <c r="E220" s="1349"/>
      <c r="F220" s="1349"/>
      <c r="G220" s="1349"/>
      <c r="H220" s="1349"/>
    </row>
    <row r="221" spans="1:8" ht="15">
      <c r="A221" s="1349"/>
      <c r="B221" s="1349"/>
      <c r="C221" s="1349"/>
      <c r="D221" s="1349"/>
      <c r="E221" s="1349"/>
      <c r="F221" s="1349"/>
      <c r="G221" s="1349"/>
      <c r="H221" s="1349"/>
    </row>
    <row r="222" spans="1:8" ht="15">
      <c r="A222" s="1349"/>
      <c r="B222" s="1349"/>
      <c r="C222" s="1349"/>
      <c r="D222" s="1349"/>
      <c r="E222" s="1349"/>
      <c r="F222" s="1349"/>
      <c r="G222" s="1349"/>
      <c r="H222" s="1349"/>
    </row>
    <row r="223" spans="1:8" ht="15">
      <c r="A223" s="1349"/>
      <c r="B223" s="1349"/>
      <c r="C223" s="1349"/>
      <c r="D223" s="1349"/>
      <c r="E223" s="1349"/>
      <c r="F223" s="1349"/>
      <c r="G223" s="1349"/>
      <c r="H223" s="1349"/>
    </row>
    <row r="224" spans="1:8" ht="15">
      <c r="A224" s="1349"/>
      <c r="B224" s="1349"/>
      <c r="C224" s="1349"/>
      <c r="D224" s="1349"/>
      <c r="E224" s="1349"/>
      <c r="F224" s="1349"/>
      <c r="G224" s="1349"/>
      <c r="H224" s="1349"/>
    </row>
    <row r="225" spans="1:8" ht="15">
      <c r="A225" s="1349"/>
      <c r="B225" s="1349"/>
      <c r="C225" s="1349"/>
      <c r="D225" s="1349"/>
      <c r="E225" s="1349"/>
      <c r="F225" s="1349"/>
      <c r="G225" s="1349"/>
      <c r="H225" s="1349"/>
    </row>
    <row r="226" spans="1:8" ht="15">
      <c r="A226" s="1349"/>
      <c r="B226" s="1349"/>
      <c r="C226" s="1349"/>
      <c r="D226" s="1349"/>
      <c r="E226" s="1349"/>
      <c r="F226" s="1349"/>
      <c r="G226" s="1349"/>
      <c r="H226" s="1349"/>
    </row>
    <row r="227" spans="1:8" ht="15">
      <c r="A227" s="1349"/>
      <c r="B227" s="1349"/>
      <c r="C227" s="1349"/>
      <c r="D227" s="1349"/>
      <c r="E227" s="1349"/>
      <c r="F227" s="1349"/>
      <c r="G227" s="1349"/>
      <c r="H227" s="1349"/>
    </row>
    <row r="228" spans="1:8" ht="15">
      <c r="A228" s="1349"/>
      <c r="B228" s="1349"/>
      <c r="C228" s="1349"/>
      <c r="D228" s="1349"/>
      <c r="E228" s="1349"/>
      <c r="F228" s="1349"/>
      <c r="G228" s="1349"/>
      <c r="H228" s="1349"/>
    </row>
    <row r="229" spans="1:8" ht="15">
      <c r="A229" s="1349"/>
      <c r="B229" s="1349"/>
      <c r="C229" s="1349"/>
      <c r="D229" s="1349"/>
      <c r="E229" s="1349"/>
      <c r="F229" s="1349"/>
      <c r="G229" s="1349"/>
      <c r="H229" s="1349"/>
    </row>
    <row r="230" spans="1:8" ht="15">
      <c r="A230" s="1349"/>
      <c r="B230" s="1349"/>
      <c r="C230" s="1349"/>
      <c r="D230" s="1349"/>
      <c r="E230" s="1349"/>
      <c r="F230" s="1349"/>
      <c r="G230" s="1349"/>
      <c r="H230" s="1349"/>
    </row>
    <row r="231" spans="1:8" ht="15">
      <c r="A231" s="1349"/>
      <c r="B231" s="1349"/>
      <c r="C231" s="1349"/>
      <c r="D231" s="1349"/>
      <c r="E231" s="1349"/>
      <c r="F231" s="1349"/>
      <c r="G231" s="1349"/>
      <c r="H231" s="1349"/>
    </row>
    <row r="232" spans="1:8" ht="15">
      <c r="A232" s="1349"/>
      <c r="B232" s="1349"/>
      <c r="C232" s="1349"/>
      <c r="D232" s="1349"/>
      <c r="E232" s="1349"/>
      <c r="F232" s="1349"/>
      <c r="G232" s="1349"/>
      <c r="H232" s="1349"/>
    </row>
    <row r="233" spans="1:8" ht="15">
      <c r="A233" s="1349"/>
      <c r="B233" s="1349"/>
      <c r="C233" s="1349"/>
      <c r="D233" s="1349"/>
      <c r="E233" s="1349"/>
      <c r="F233" s="1349"/>
      <c r="G233" s="1349"/>
      <c r="H233" s="1349"/>
    </row>
    <row r="234" spans="1:8" ht="15">
      <c r="A234" s="1349"/>
      <c r="B234" s="1349"/>
      <c r="C234" s="1349"/>
      <c r="D234" s="1349"/>
      <c r="E234" s="1349"/>
      <c r="F234" s="1349"/>
      <c r="G234" s="1349"/>
      <c r="H234" s="1349"/>
    </row>
    <row r="235" spans="1:8" ht="15">
      <c r="A235" s="1349"/>
      <c r="B235" s="1349"/>
      <c r="C235" s="1349"/>
      <c r="D235" s="1349"/>
      <c r="E235" s="1349"/>
      <c r="F235" s="1349"/>
      <c r="G235" s="1349"/>
      <c r="H235" s="1349"/>
    </row>
    <row r="236" spans="1:8" ht="15">
      <c r="A236" s="1349"/>
      <c r="B236" s="1349"/>
      <c r="C236" s="1349"/>
      <c r="D236" s="1349"/>
      <c r="E236" s="1349"/>
      <c r="F236" s="1349"/>
      <c r="G236" s="1349"/>
      <c r="H236" s="1349"/>
    </row>
    <row r="237" spans="1:8" ht="15">
      <c r="A237" s="1349"/>
      <c r="B237" s="1349"/>
      <c r="C237" s="1349"/>
      <c r="D237" s="1349"/>
      <c r="E237" s="1349"/>
      <c r="F237" s="1349"/>
      <c r="G237" s="1349"/>
      <c r="H237" s="1349"/>
    </row>
    <row r="238" spans="1:8" ht="15">
      <c r="A238" s="1349"/>
      <c r="B238" s="1349"/>
      <c r="C238" s="1349"/>
      <c r="D238" s="1349"/>
      <c r="E238" s="1349"/>
      <c r="F238" s="1349"/>
      <c r="G238" s="1349"/>
      <c r="H238" s="1349"/>
    </row>
    <row r="239" spans="1:8" ht="15">
      <c r="A239" s="1349"/>
      <c r="B239" s="1349"/>
      <c r="C239" s="1349"/>
      <c r="D239" s="1349"/>
      <c r="E239" s="1349"/>
      <c r="F239" s="1349"/>
      <c r="G239" s="1349"/>
      <c r="H239" s="1349"/>
    </row>
    <row r="240" spans="1:8" ht="15">
      <c r="A240" s="1349"/>
      <c r="B240" s="1349"/>
      <c r="C240" s="1349"/>
      <c r="D240" s="1349"/>
      <c r="E240" s="1349"/>
      <c r="F240" s="1349"/>
      <c r="G240" s="1349"/>
      <c r="H240" s="1349"/>
    </row>
    <row r="241" spans="1:8" ht="15">
      <c r="A241" s="1349"/>
      <c r="B241" s="1349"/>
      <c r="C241" s="1349"/>
      <c r="D241" s="1349"/>
      <c r="E241" s="1349"/>
      <c r="F241" s="1349"/>
      <c r="G241" s="1349"/>
      <c r="H241" s="1349"/>
    </row>
    <row r="242" spans="1:8" ht="15">
      <c r="A242" s="1349"/>
      <c r="B242" s="1349"/>
      <c r="C242" s="1349"/>
      <c r="D242" s="1349"/>
      <c r="E242" s="1349"/>
      <c r="F242" s="1349"/>
      <c r="G242" s="1349"/>
      <c r="H242" s="1349"/>
    </row>
    <row r="243" spans="1:8" ht="15">
      <c r="A243" s="1349"/>
      <c r="B243" s="1349"/>
      <c r="C243" s="1349"/>
      <c r="D243" s="1349"/>
      <c r="E243" s="1349"/>
      <c r="F243" s="1349"/>
      <c r="G243" s="1349"/>
      <c r="H243" s="1349"/>
    </row>
    <row r="244" spans="1:8" ht="15">
      <c r="A244" s="1349"/>
      <c r="B244" s="1349"/>
      <c r="C244" s="1349"/>
      <c r="D244" s="1349"/>
      <c r="E244" s="1349"/>
      <c r="F244" s="1349"/>
      <c r="G244" s="1349"/>
      <c r="H244" s="1349"/>
    </row>
    <row r="245" spans="1:8" ht="15">
      <c r="A245" s="1349"/>
      <c r="B245" s="1349"/>
      <c r="C245" s="1349"/>
      <c r="D245" s="1349"/>
      <c r="E245" s="1349"/>
      <c r="F245" s="1349"/>
      <c r="G245" s="1349"/>
      <c r="H245" s="1349"/>
    </row>
    <row r="246" spans="1:8" ht="15">
      <c r="A246" s="1349"/>
      <c r="B246" s="1349"/>
      <c r="C246" s="1349"/>
      <c r="D246" s="1349"/>
      <c r="E246" s="1349"/>
      <c r="F246" s="1349"/>
      <c r="G246" s="1349"/>
      <c r="H246" s="1349"/>
    </row>
    <row r="247" spans="1:8" ht="15">
      <c r="A247" s="1349"/>
      <c r="B247" s="1349"/>
      <c r="C247" s="1349"/>
      <c r="D247" s="1349"/>
      <c r="E247" s="1349"/>
      <c r="F247" s="1349"/>
      <c r="G247" s="1349"/>
      <c r="H247" s="1349"/>
    </row>
    <row r="248" spans="1:8" ht="15">
      <c r="A248" s="1349"/>
      <c r="B248" s="1349"/>
      <c r="C248" s="1349"/>
      <c r="D248" s="1349"/>
      <c r="E248" s="1349"/>
      <c r="F248" s="1349"/>
      <c r="G248" s="1349"/>
      <c r="H248" s="1349"/>
    </row>
    <row r="249" spans="1:8" ht="15">
      <c r="A249" s="1349"/>
      <c r="B249" s="1349"/>
      <c r="C249" s="1349"/>
      <c r="D249" s="1349"/>
      <c r="E249" s="1349"/>
      <c r="F249" s="1349"/>
      <c r="G249" s="1349"/>
      <c r="H249" s="1349"/>
    </row>
    <row r="250" spans="1:8" ht="15">
      <c r="A250" s="1349"/>
      <c r="B250" s="1349"/>
      <c r="C250" s="1349"/>
      <c r="D250" s="1349"/>
      <c r="E250" s="1349"/>
      <c r="F250" s="1349"/>
      <c r="G250" s="1349"/>
      <c r="H250" s="1349"/>
    </row>
    <row r="251" spans="1:8" ht="15">
      <c r="A251" s="1349"/>
      <c r="B251" s="1349"/>
      <c r="C251" s="1349"/>
      <c r="D251" s="1349"/>
      <c r="E251" s="1349"/>
      <c r="F251" s="1349"/>
      <c r="G251" s="1349"/>
      <c r="H251" s="1349"/>
    </row>
    <row r="252" spans="1:8" ht="15">
      <c r="A252" s="1349"/>
      <c r="B252" s="1349"/>
      <c r="C252" s="1349"/>
      <c r="D252" s="1349"/>
      <c r="E252" s="1349"/>
      <c r="F252" s="1349"/>
      <c r="G252" s="1349"/>
      <c r="H252" s="1349"/>
    </row>
    <row r="253" spans="1:8" ht="15">
      <c r="A253" s="1349"/>
      <c r="B253" s="1349"/>
      <c r="C253" s="1349"/>
      <c r="D253" s="1349"/>
      <c r="E253" s="1349"/>
      <c r="F253" s="1349"/>
      <c r="G253" s="1349"/>
      <c r="H253" s="1349"/>
    </row>
    <row r="254" spans="1:8" ht="15">
      <c r="A254" s="1349"/>
      <c r="B254" s="1349"/>
      <c r="C254" s="1349"/>
      <c r="D254" s="1349"/>
      <c r="E254" s="1349"/>
      <c r="F254" s="1349"/>
      <c r="G254" s="1349"/>
      <c r="H254" s="1349"/>
    </row>
    <row r="255" spans="1:8" ht="15">
      <c r="A255" s="1349"/>
      <c r="B255" s="1349"/>
      <c r="C255" s="1349"/>
      <c r="D255" s="1349"/>
      <c r="E255" s="1349"/>
      <c r="F255" s="1349"/>
      <c r="G255" s="1349"/>
      <c r="H255" s="1349"/>
    </row>
    <row r="256" spans="1:8" ht="15">
      <c r="A256" s="1349"/>
      <c r="B256" s="1349"/>
      <c r="C256" s="1349"/>
      <c r="D256" s="1349"/>
      <c r="E256" s="1349"/>
      <c r="F256" s="1349"/>
      <c r="G256" s="1349"/>
      <c r="H256" s="1349"/>
    </row>
    <row r="257" spans="1:8" ht="15">
      <c r="A257" s="1349"/>
      <c r="B257" s="1349"/>
      <c r="C257" s="1349"/>
      <c r="D257" s="1349"/>
      <c r="E257" s="1349"/>
      <c r="F257" s="1349"/>
      <c r="G257" s="1349"/>
      <c r="H257" s="1349"/>
    </row>
    <row r="258" spans="1:8" ht="15">
      <c r="A258" s="1349"/>
      <c r="B258" s="1349"/>
      <c r="C258" s="1349"/>
      <c r="D258" s="1349"/>
      <c r="E258" s="1349"/>
      <c r="F258" s="1349"/>
      <c r="G258" s="1349"/>
      <c r="H258" s="1349"/>
    </row>
    <row r="259" spans="1:8" ht="15">
      <c r="A259" s="1349"/>
      <c r="B259" s="1349"/>
      <c r="C259" s="1349"/>
      <c r="D259" s="1349"/>
      <c r="E259" s="1349"/>
      <c r="F259" s="1349"/>
      <c r="G259" s="1349"/>
      <c r="H259" s="1349"/>
    </row>
    <row r="260" spans="1:8" ht="15">
      <c r="A260" s="1349"/>
      <c r="B260" s="1349"/>
      <c r="C260" s="1349"/>
      <c r="D260" s="1349"/>
      <c r="E260" s="1349"/>
      <c r="F260" s="1349"/>
      <c r="G260" s="1349"/>
      <c r="H260" s="1349"/>
    </row>
    <row r="261" spans="1:8" ht="15">
      <c r="A261" s="1349"/>
      <c r="B261" s="1349"/>
      <c r="C261" s="1349"/>
      <c r="D261" s="1349"/>
      <c r="E261" s="1349"/>
      <c r="F261" s="1349"/>
      <c r="G261" s="1349"/>
      <c r="H261" s="1349"/>
    </row>
    <row r="262" spans="1:8" ht="15">
      <c r="A262" s="1349"/>
      <c r="B262" s="1349"/>
      <c r="C262" s="1349"/>
      <c r="D262" s="1349"/>
      <c r="E262" s="1349"/>
      <c r="F262" s="1349"/>
      <c r="G262" s="1349"/>
      <c r="H262" s="1349"/>
    </row>
    <row r="263" spans="1:8" ht="15">
      <c r="A263" s="1349"/>
      <c r="B263" s="1349"/>
      <c r="C263" s="1349"/>
      <c r="D263" s="1349"/>
      <c r="E263" s="1349"/>
      <c r="F263" s="1349"/>
      <c r="G263" s="1349"/>
      <c r="H263" s="1349"/>
    </row>
    <row r="264" spans="1:8" ht="15">
      <c r="A264" s="1349"/>
      <c r="B264" s="1349"/>
      <c r="C264" s="1349"/>
      <c r="D264" s="1349"/>
      <c r="E264" s="1349"/>
      <c r="F264" s="1349"/>
      <c r="G264" s="1349"/>
      <c r="H264" s="1349"/>
    </row>
    <row r="265" spans="1:8" ht="15">
      <c r="A265" s="1349"/>
      <c r="B265" s="1349"/>
      <c r="C265" s="1349"/>
      <c r="D265" s="1349"/>
      <c r="E265" s="1349"/>
      <c r="F265" s="1349"/>
      <c r="G265" s="1349"/>
      <c r="H265" s="1349"/>
    </row>
    <row r="266" spans="1:8" ht="15">
      <c r="A266" s="1349"/>
      <c r="B266" s="1349"/>
      <c r="C266" s="1349"/>
      <c r="D266" s="1349"/>
      <c r="E266" s="1349"/>
      <c r="F266" s="1349"/>
      <c r="G266" s="1349"/>
      <c r="H266" s="1349"/>
    </row>
    <row r="267" spans="1:8" ht="15">
      <c r="A267" s="1349"/>
      <c r="B267" s="1349"/>
      <c r="C267" s="1349"/>
      <c r="D267" s="1349"/>
      <c r="E267" s="1349"/>
      <c r="F267" s="1349"/>
      <c r="G267" s="1349"/>
      <c r="H267" s="1349"/>
    </row>
    <row r="268" spans="1:8" ht="15">
      <c r="A268" s="1349"/>
      <c r="B268" s="1349"/>
      <c r="C268" s="1349"/>
      <c r="D268" s="1349"/>
      <c r="E268" s="1349"/>
      <c r="F268" s="1349"/>
      <c r="G268" s="1349"/>
      <c r="H268" s="1349"/>
    </row>
    <row r="269" spans="1:8" ht="15">
      <c r="A269" s="1349"/>
      <c r="B269" s="1349"/>
      <c r="C269" s="1349"/>
      <c r="D269" s="1349"/>
      <c r="E269" s="1349"/>
      <c r="F269" s="1349"/>
      <c r="G269" s="1349"/>
      <c r="H269" s="1349"/>
    </row>
    <row r="270" spans="1:8" ht="15">
      <c r="A270" s="1349"/>
      <c r="B270" s="1349"/>
      <c r="C270" s="1349"/>
      <c r="D270" s="1349"/>
      <c r="E270" s="1349"/>
      <c r="F270" s="1349"/>
      <c r="G270" s="1349"/>
      <c r="H270" s="1349"/>
    </row>
    <row r="271" spans="1:8" ht="15">
      <c r="A271" s="1349"/>
      <c r="B271" s="1349"/>
      <c r="C271" s="1349"/>
      <c r="D271" s="1349"/>
      <c r="E271" s="1349"/>
      <c r="F271" s="1349"/>
      <c r="G271" s="1349"/>
      <c r="H271" s="1349"/>
    </row>
    <row r="272" spans="1:8" ht="15">
      <c r="A272" s="1349"/>
      <c r="B272" s="1349"/>
      <c r="C272" s="1349"/>
      <c r="D272" s="1349"/>
      <c r="E272" s="1349"/>
      <c r="F272" s="1349"/>
      <c r="G272" s="1349"/>
      <c r="H272" s="1349"/>
    </row>
    <row r="273" spans="1:8" ht="15">
      <c r="A273" s="1349"/>
      <c r="B273" s="1349"/>
      <c r="C273" s="1349"/>
      <c r="D273" s="1349"/>
      <c r="E273" s="1349"/>
      <c r="F273" s="1349"/>
      <c r="G273" s="1349"/>
      <c r="H273" s="1349"/>
    </row>
    <row r="274" spans="1:8" ht="15">
      <c r="A274" s="1349"/>
      <c r="B274" s="1349"/>
      <c r="C274" s="1349"/>
      <c r="D274" s="1349"/>
      <c r="E274" s="1349"/>
      <c r="F274" s="1349"/>
      <c r="G274" s="1349"/>
      <c r="H274" s="1349"/>
    </row>
    <row r="275" spans="1:8" ht="15">
      <c r="A275" s="1349"/>
      <c r="B275" s="1349"/>
      <c r="C275" s="1349"/>
      <c r="D275" s="1349"/>
      <c r="E275" s="1349"/>
      <c r="F275" s="1349"/>
      <c r="G275" s="1349"/>
      <c r="H275" s="1349"/>
    </row>
    <row r="276" spans="1:8" ht="15">
      <c r="A276" s="1349"/>
      <c r="B276" s="1349"/>
      <c r="C276" s="1349"/>
      <c r="D276" s="1349"/>
      <c r="E276" s="1349"/>
      <c r="F276" s="1349"/>
      <c r="G276" s="1349"/>
      <c r="H276" s="1349"/>
    </row>
    <row r="277" spans="1:8" ht="15">
      <c r="A277" s="1349"/>
      <c r="B277" s="1349"/>
      <c r="C277" s="1349"/>
      <c r="D277" s="1349"/>
      <c r="E277" s="1349"/>
      <c r="F277" s="1349"/>
      <c r="G277" s="1349"/>
      <c r="H277" s="1349"/>
    </row>
    <row r="278" spans="1:8" ht="15">
      <c r="A278" s="1349"/>
      <c r="B278" s="1349"/>
      <c r="C278" s="1349"/>
      <c r="D278" s="1349"/>
      <c r="E278" s="1349"/>
      <c r="F278" s="1349"/>
      <c r="G278" s="1349"/>
      <c r="H278" s="1349"/>
    </row>
    <row r="279" spans="1:8" ht="15">
      <c r="A279" s="1349"/>
      <c r="B279" s="1349"/>
      <c r="C279" s="1349"/>
      <c r="D279" s="1349"/>
      <c r="E279" s="1349"/>
      <c r="F279" s="1349"/>
      <c r="G279" s="1349"/>
      <c r="H279" s="1349"/>
    </row>
    <row r="280" spans="1:8" ht="15">
      <c r="A280" s="1349"/>
      <c r="B280" s="1349"/>
      <c r="C280" s="1349"/>
      <c r="D280" s="1349"/>
      <c r="E280" s="1349"/>
      <c r="F280" s="1349"/>
      <c r="G280" s="1349"/>
      <c r="H280" s="1349"/>
    </row>
    <row r="281" spans="1:8" ht="15">
      <c r="A281" s="1349"/>
      <c r="B281" s="1349"/>
      <c r="C281" s="1349"/>
      <c r="D281" s="1349"/>
      <c r="E281" s="1349"/>
      <c r="F281" s="1349"/>
      <c r="G281" s="1349"/>
      <c r="H281" s="1349"/>
    </row>
    <row r="282" spans="1:8" ht="15">
      <c r="A282" s="1349"/>
      <c r="B282" s="1349"/>
      <c r="C282" s="1349"/>
      <c r="D282" s="1349"/>
      <c r="E282" s="1349"/>
      <c r="F282" s="1349"/>
      <c r="G282" s="1349"/>
      <c r="H282" s="1349"/>
    </row>
    <row r="283" spans="1:8" ht="15">
      <c r="A283" s="1349"/>
      <c r="B283" s="1349"/>
      <c r="C283" s="1349"/>
      <c r="D283" s="1349"/>
      <c r="E283" s="1349"/>
      <c r="F283" s="1349"/>
      <c r="G283" s="1349"/>
      <c r="H283" s="1349"/>
    </row>
    <row r="284" spans="1:8" ht="15">
      <c r="A284" s="1349"/>
      <c r="B284" s="1349"/>
      <c r="C284" s="1349"/>
      <c r="D284" s="1349"/>
      <c r="E284" s="1349"/>
      <c r="F284" s="1349"/>
      <c r="G284" s="1349"/>
      <c r="H284" s="1349"/>
    </row>
    <row r="285" spans="1:8" ht="15">
      <c r="A285" s="1349"/>
      <c r="B285" s="1349"/>
      <c r="C285" s="1349"/>
      <c r="D285" s="1349"/>
      <c r="E285" s="1349"/>
      <c r="F285" s="1349"/>
      <c r="G285" s="1349"/>
      <c r="H285" s="1349"/>
    </row>
    <row r="286" spans="1:8" ht="15">
      <c r="A286" s="1349"/>
      <c r="B286" s="1349"/>
      <c r="C286" s="1349"/>
      <c r="D286" s="1349"/>
      <c r="E286" s="1349"/>
      <c r="F286" s="1349"/>
      <c r="G286" s="1349"/>
      <c r="H286" s="1349"/>
    </row>
    <row r="287" spans="1:8" ht="15">
      <c r="A287" s="1349"/>
      <c r="B287" s="1349"/>
      <c r="C287" s="1349"/>
      <c r="D287" s="1349"/>
      <c r="E287" s="1349"/>
      <c r="F287" s="1349"/>
      <c r="G287" s="1349"/>
      <c r="H287" s="1349"/>
    </row>
    <row r="288" spans="1:8" ht="15">
      <c r="A288" s="1349"/>
      <c r="B288" s="1349"/>
      <c r="C288" s="1349"/>
      <c r="D288" s="1349"/>
      <c r="E288" s="1349"/>
      <c r="F288" s="1349"/>
      <c r="G288" s="1349"/>
      <c r="H288" s="1349"/>
    </row>
    <row r="289" spans="1:8" ht="15">
      <c r="A289" s="1349"/>
      <c r="B289" s="1349"/>
      <c r="C289" s="1349"/>
      <c r="D289" s="1349"/>
      <c r="E289" s="1349"/>
      <c r="F289" s="1349"/>
      <c r="G289" s="1349"/>
      <c r="H289" s="1349"/>
    </row>
    <row r="290" spans="1:8" ht="15">
      <c r="A290" s="1349"/>
      <c r="B290" s="1349"/>
      <c r="C290" s="1349"/>
      <c r="D290" s="1349"/>
      <c r="E290" s="1349"/>
      <c r="F290" s="1349"/>
      <c r="G290" s="1349"/>
      <c r="H290" s="1349"/>
    </row>
    <row r="291" spans="1:8" ht="15">
      <c r="A291" s="1349"/>
      <c r="B291" s="1349"/>
      <c r="C291" s="1349"/>
      <c r="D291" s="1349"/>
      <c r="E291" s="1349"/>
      <c r="F291" s="1349"/>
      <c r="G291" s="1349"/>
      <c r="H291" s="1349"/>
    </row>
    <row r="292" spans="1:8" ht="15">
      <c r="A292" s="1349"/>
      <c r="B292" s="1349"/>
      <c r="C292" s="1349"/>
      <c r="D292" s="1349"/>
      <c r="E292" s="1349"/>
      <c r="F292" s="1349"/>
      <c r="G292" s="1349"/>
      <c r="H292" s="1349"/>
    </row>
    <row r="293" spans="1:8" ht="15">
      <c r="A293" s="1349"/>
      <c r="B293" s="1349"/>
      <c r="C293" s="1349"/>
      <c r="D293" s="1349"/>
      <c r="E293" s="1349"/>
      <c r="F293" s="1349"/>
      <c r="G293" s="1349"/>
      <c r="H293" s="1349"/>
    </row>
    <row r="294" spans="1:8" ht="15">
      <c r="A294" s="1349"/>
      <c r="B294" s="1349"/>
      <c r="C294" s="1349"/>
      <c r="D294" s="1349"/>
      <c r="E294" s="1349"/>
      <c r="F294" s="1349"/>
      <c r="G294" s="1349"/>
      <c r="H294" s="1349"/>
    </row>
    <row r="295" spans="1:8" ht="15">
      <c r="A295" s="1349"/>
      <c r="B295" s="1349"/>
      <c r="C295" s="1349"/>
      <c r="D295" s="1349"/>
      <c r="E295" s="1349"/>
      <c r="F295" s="1349"/>
      <c r="G295" s="1349"/>
      <c r="H295" s="1349"/>
    </row>
    <row r="296" spans="1:8" ht="15">
      <c r="A296" s="1349"/>
      <c r="B296" s="1349"/>
      <c r="C296" s="1349"/>
      <c r="D296" s="1349"/>
      <c r="E296" s="1349"/>
      <c r="F296" s="1349"/>
      <c r="G296" s="1349"/>
      <c r="H296" s="1349"/>
    </row>
    <row r="297" spans="1:8" ht="15">
      <c r="A297" s="1349"/>
      <c r="B297" s="1349"/>
      <c r="C297" s="1349"/>
      <c r="D297" s="1349"/>
      <c r="E297" s="1349"/>
      <c r="F297" s="1349"/>
      <c r="G297" s="1349"/>
      <c r="H297" s="1349"/>
    </row>
    <row r="298" spans="1:8" ht="15">
      <c r="A298" s="1349"/>
      <c r="B298" s="1349"/>
      <c r="C298" s="1349"/>
      <c r="D298" s="1349"/>
      <c r="E298" s="1349"/>
      <c r="F298" s="1349"/>
      <c r="G298" s="1349"/>
      <c r="H298" s="1349"/>
    </row>
    <row r="299" spans="1:8" ht="15">
      <c r="A299" s="1349"/>
      <c r="B299" s="1349"/>
      <c r="C299" s="1349"/>
      <c r="D299" s="1349"/>
      <c r="E299" s="1349"/>
      <c r="F299" s="1349"/>
      <c r="G299" s="1349"/>
      <c r="H299" s="1349"/>
    </row>
    <row r="300" spans="1:8" ht="15">
      <c r="A300" s="1349"/>
      <c r="B300" s="1349"/>
      <c r="C300" s="1349"/>
      <c r="D300" s="1349"/>
      <c r="E300" s="1349"/>
      <c r="F300" s="1349"/>
      <c r="G300" s="1349"/>
      <c r="H300" s="1349"/>
    </row>
    <row r="301" spans="1:8" ht="15">
      <c r="A301" s="1349"/>
      <c r="B301" s="1349"/>
      <c r="C301" s="1349"/>
      <c r="D301" s="1349"/>
      <c r="E301" s="1349"/>
      <c r="F301" s="1349"/>
      <c r="G301" s="1349"/>
      <c r="H301" s="1349"/>
    </row>
    <row r="302" spans="1:8" ht="15">
      <c r="A302" s="1349"/>
      <c r="B302" s="1349"/>
      <c r="C302" s="1349"/>
      <c r="D302" s="1349"/>
      <c r="E302" s="1349"/>
      <c r="F302" s="1349"/>
      <c r="G302" s="1349"/>
      <c r="H302" s="1349"/>
    </row>
    <row r="303" spans="1:8" ht="15">
      <c r="A303" s="1349"/>
      <c r="B303" s="1349"/>
      <c r="C303" s="1349"/>
      <c r="D303" s="1349"/>
      <c r="E303" s="1349"/>
      <c r="F303" s="1349"/>
      <c r="G303" s="1349"/>
      <c r="H303" s="1349"/>
    </row>
    <row r="304" spans="1:8" ht="15">
      <c r="A304" s="1349"/>
      <c r="B304" s="1349"/>
      <c r="C304" s="1349"/>
      <c r="D304" s="1349"/>
      <c r="E304" s="1349"/>
      <c r="F304" s="1349"/>
      <c r="G304" s="1349"/>
      <c r="H304" s="1349"/>
    </row>
    <row r="305" spans="1:8" ht="15">
      <c r="A305" s="1349"/>
      <c r="B305" s="1349"/>
      <c r="C305" s="1349"/>
      <c r="D305" s="1349"/>
      <c r="E305" s="1349"/>
      <c r="F305" s="1349"/>
      <c r="G305" s="1349"/>
      <c r="H305" s="1349"/>
    </row>
    <row r="306" spans="1:8" ht="15">
      <c r="A306" s="1349"/>
      <c r="B306" s="1349"/>
      <c r="C306" s="1349"/>
      <c r="D306" s="1349"/>
      <c r="E306" s="1349"/>
      <c r="F306" s="1349"/>
      <c r="G306" s="1349"/>
      <c r="H306" s="1349"/>
    </row>
    <row r="307" spans="1:8" ht="15">
      <c r="A307" s="1349"/>
      <c r="B307" s="1349"/>
      <c r="C307" s="1349"/>
      <c r="D307" s="1349"/>
      <c r="E307" s="1349"/>
      <c r="F307" s="1349"/>
      <c r="G307" s="1349"/>
      <c r="H307" s="1349"/>
    </row>
    <row r="308" spans="1:8" ht="15">
      <c r="A308" s="1349"/>
      <c r="B308" s="1349"/>
      <c r="C308" s="1349"/>
      <c r="D308" s="1349"/>
      <c r="E308" s="1349"/>
      <c r="F308" s="1349"/>
      <c r="G308" s="1349"/>
      <c r="H308" s="1349"/>
    </row>
    <row r="309" spans="1:8" ht="15">
      <c r="A309" s="1349"/>
      <c r="B309" s="1349"/>
      <c r="C309" s="1349"/>
      <c r="D309" s="1349"/>
      <c r="E309" s="1349"/>
      <c r="F309" s="1349"/>
      <c r="G309" s="1349"/>
      <c r="H309" s="1349"/>
    </row>
    <row r="310" spans="1:8" ht="15">
      <c r="A310" s="1349"/>
      <c r="B310" s="1349"/>
      <c r="C310" s="1349"/>
      <c r="D310" s="1349"/>
      <c r="E310" s="1349"/>
      <c r="F310" s="1349"/>
      <c r="G310" s="1349"/>
      <c r="H310" s="1349"/>
    </row>
    <row r="311" spans="1:8" ht="15">
      <c r="A311" s="1349"/>
      <c r="B311" s="1349"/>
      <c r="C311" s="1349"/>
      <c r="D311" s="1349"/>
      <c r="E311" s="1349"/>
      <c r="F311" s="1349"/>
      <c r="G311" s="1349"/>
      <c r="H311" s="1349"/>
    </row>
    <row r="312" spans="1:8" ht="15">
      <c r="A312" s="1349"/>
      <c r="B312" s="1349"/>
      <c r="C312" s="1349"/>
      <c r="D312" s="1349"/>
      <c r="E312" s="1349"/>
      <c r="F312" s="1349"/>
      <c r="G312" s="1349"/>
      <c r="H312" s="1349"/>
    </row>
    <row r="313" spans="1:8" ht="15">
      <c r="A313" s="1349"/>
      <c r="B313" s="1349"/>
      <c r="C313" s="1349"/>
      <c r="D313" s="1349"/>
      <c r="E313" s="1349"/>
      <c r="F313" s="1349"/>
      <c r="G313" s="1349"/>
      <c r="H313" s="1349"/>
    </row>
    <row r="314" spans="1:8" ht="15">
      <c r="A314" s="1349"/>
      <c r="B314" s="1349"/>
      <c r="C314" s="1349"/>
      <c r="D314" s="1349"/>
      <c r="E314" s="1349"/>
      <c r="F314" s="1349"/>
      <c r="G314" s="1349"/>
      <c r="H314" s="1349"/>
    </row>
    <row r="315" spans="1:8" ht="15">
      <c r="A315" s="1349"/>
      <c r="B315" s="1349"/>
      <c r="C315" s="1349"/>
      <c r="D315" s="1349"/>
      <c r="E315" s="1349"/>
      <c r="F315" s="1349"/>
      <c r="G315" s="1349"/>
      <c r="H315" s="1349"/>
    </row>
    <row r="316" spans="1:8" ht="15">
      <c r="A316" s="1349"/>
      <c r="B316" s="1349"/>
      <c r="C316" s="1349"/>
      <c r="D316" s="1349"/>
      <c r="E316" s="1349"/>
      <c r="F316" s="1349"/>
      <c r="G316" s="1349"/>
      <c r="H316" s="1349"/>
    </row>
    <row r="317" spans="1:8" ht="15">
      <c r="A317" s="1349"/>
      <c r="B317" s="1349"/>
      <c r="C317" s="1349"/>
      <c r="D317" s="1349"/>
      <c r="E317" s="1349"/>
      <c r="F317" s="1349"/>
      <c r="G317" s="1349"/>
      <c r="H317" s="1349"/>
    </row>
    <row r="318" spans="1:8" ht="15">
      <c r="A318" s="1349"/>
      <c r="B318" s="1349"/>
      <c r="C318" s="1349"/>
      <c r="D318" s="1349"/>
      <c r="E318" s="1349"/>
      <c r="F318" s="1349"/>
      <c r="G318" s="1349"/>
      <c r="H318" s="1349"/>
    </row>
    <row r="319" spans="1:8" ht="15">
      <c r="A319" s="1349"/>
      <c r="B319" s="1349"/>
      <c r="C319" s="1349"/>
      <c r="D319" s="1349"/>
      <c r="E319" s="1349"/>
      <c r="F319" s="1349"/>
      <c r="G319" s="1349"/>
      <c r="H319" s="1349"/>
    </row>
    <row r="320" spans="1:8" ht="15">
      <c r="A320" s="1349"/>
      <c r="B320" s="1349"/>
      <c r="C320" s="1349"/>
      <c r="D320" s="1349"/>
      <c r="E320" s="1349"/>
      <c r="F320" s="1349"/>
      <c r="G320" s="1349"/>
      <c r="H320" s="1349"/>
    </row>
    <row r="321" spans="1:8" ht="15">
      <c r="A321" s="1349"/>
      <c r="B321" s="1349"/>
      <c r="C321" s="1349"/>
      <c r="D321" s="1349"/>
      <c r="E321" s="1349"/>
      <c r="F321" s="1349"/>
      <c r="G321" s="1349"/>
      <c r="H321" s="1349"/>
    </row>
    <row r="322" spans="1:8" ht="15">
      <c r="A322" s="1349"/>
      <c r="B322" s="1349"/>
      <c r="C322" s="1349"/>
      <c r="D322" s="1349"/>
      <c r="E322" s="1349"/>
      <c r="F322" s="1349"/>
      <c r="G322" s="1349"/>
      <c r="H322" s="1349"/>
    </row>
    <row r="323" spans="1:8" ht="15">
      <c r="A323" s="1349"/>
      <c r="B323" s="1349"/>
      <c r="C323" s="1349"/>
      <c r="D323" s="1349"/>
      <c r="E323" s="1349"/>
      <c r="F323" s="1349"/>
      <c r="G323" s="1349"/>
      <c r="H323" s="1349"/>
    </row>
    <row r="324" spans="1:8" ht="15">
      <c r="A324" s="1349"/>
      <c r="B324" s="1349"/>
      <c r="C324" s="1349"/>
      <c r="D324" s="1349"/>
      <c r="E324" s="1349"/>
      <c r="F324" s="1349"/>
      <c r="G324" s="1349"/>
      <c r="H324" s="1349"/>
    </row>
    <row r="325" spans="1:8" ht="15">
      <c r="A325" s="1349"/>
      <c r="B325" s="1349"/>
      <c r="C325" s="1349"/>
      <c r="D325" s="1349"/>
      <c r="E325" s="1349"/>
      <c r="F325" s="1349"/>
      <c r="G325" s="1349"/>
      <c r="H325" s="1349"/>
    </row>
    <row r="326" spans="1:8" ht="15">
      <c r="A326" s="1349"/>
      <c r="B326" s="1349"/>
      <c r="C326" s="1349"/>
      <c r="D326" s="1349"/>
      <c r="E326" s="1349"/>
      <c r="F326" s="1349"/>
      <c r="G326" s="1349"/>
      <c r="H326" s="1349"/>
    </row>
    <row r="327" spans="1:8" ht="15">
      <c r="A327" s="1349"/>
      <c r="B327" s="1349"/>
      <c r="C327" s="1349"/>
      <c r="D327" s="1349"/>
      <c r="E327" s="1349"/>
      <c r="F327" s="1349"/>
      <c r="G327" s="1349"/>
      <c r="H327" s="1349"/>
    </row>
    <row r="328" spans="1:8" ht="15">
      <c r="A328" s="1349"/>
      <c r="B328" s="1349"/>
      <c r="C328" s="1349"/>
      <c r="D328" s="1349"/>
      <c r="E328" s="1349"/>
      <c r="F328" s="1349"/>
      <c r="G328" s="1349"/>
      <c r="H328" s="1349"/>
    </row>
    <row r="329" spans="1:8" ht="15">
      <c r="A329" s="1349"/>
      <c r="B329" s="1349"/>
      <c r="C329" s="1349"/>
      <c r="D329" s="1349"/>
      <c r="E329" s="1349"/>
      <c r="F329" s="1349"/>
      <c r="G329" s="1349"/>
      <c r="H329" s="1349"/>
    </row>
    <row r="330" spans="1:8" ht="15">
      <c r="A330" s="1349"/>
      <c r="B330" s="1349"/>
      <c r="C330" s="1349"/>
      <c r="D330" s="1349"/>
      <c r="E330" s="1349"/>
      <c r="F330" s="1349"/>
      <c r="G330" s="1349"/>
      <c r="H330" s="1349"/>
    </row>
    <row r="331" spans="1:8" ht="15">
      <c r="A331" s="1349"/>
      <c r="B331" s="1349"/>
      <c r="C331" s="1349"/>
      <c r="D331" s="1349"/>
      <c r="E331" s="1349"/>
      <c r="F331" s="1349"/>
      <c r="G331" s="1349"/>
      <c r="H331" s="1349"/>
    </row>
    <row r="332" spans="1:8" ht="15">
      <c r="A332" s="1349"/>
      <c r="B332" s="1349"/>
      <c r="C332" s="1349"/>
      <c r="D332" s="1349"/>
      <c r="E332" s="1349"/>
      <c r="F332" s="1349"/>
      <c r="G332" s="1349"/>
      <c r="H332" s="1349"/>
    </row>
    <row r="333" spans="1:8" ht="15">
      <c r="A333" s="1349"/>
      <c r="B333" s="1349"/>
      <c r="C333" s="1349"/>
      <c r="D333" s="1349"/>
      <c r="E333" s="1349"/>
      <c r="F333" s="1349"/>
      <c r="G333" s="1349"/>
      <c r="H333" s="1349"/>
    </row>
    <row r="334" spans="1:8" ht="15">
      <c r="A334" s="1349"/>
      <c r="B334" s="1349"/>
      <c r="C334" s="1349"/>
      <c r="D334" s="1349"/>
      <c r="E334" s="1349"/>
      <c r="F334" s="1349"/>
      <c r="G334" s="1349"/>
      <c r="H334" s="1349"/>
    </row>
    <row r="335" spans="1:8" ht="15">
      <c r="A335" s="1349"/>
      <c r="B335" s="1349"/>
      <c r="C335" s="1349"/>
      <c r="D335" s="1349"/>
      <c r="E335" s="1349"/>
      <c r="F335" s="1349"/>
      <c r="G335" s="1349"/>
      <c r="H335" s="1349"/>
    </row>
    <row r="336" spans="1:8" ht="15">
      <c r="A336" s="1349"/>
      <c r="B336" s="1349"/>
      <c r="C336" s="1349"/>
      <c r="D336" s="1349"/>
      <c r="E336" s="1349"/>
      <c r="F336" s="1349"/>
      <c r="G336" s="1349"/>
      <c r="H336" s="1349"/>
    </row>
    <row r="337" spans="1:8" ht="15">
      <c r="A337" s="1349"/>
      <c r="B337" s="1349"/>
      <c r="C337" s="1349"/>
      <c r="D337" s="1349"/>
      <c r="E337" s="1349"/>
      <c r="F337" s="1349"/>
      <c r="G337" s="1349"/>
      <c r="H337" s="1349"/>
    </row>
    <row r="338" spans="1:8" ht="15">
      <c r="A338" s="1349"/>
      <c r="B338" s="1349"/>
      <c r="C338" s="1349"/>
      <c r="D338" s="1349"/>
      <c r="E338" s="1349"/>
      <c r="F338" s="1349"/>
      <c r="G338" s="1349"/>
      <c r="H338" s="1349"/>
    </row>
    <row r="339" spans="1:8" ht="15">
      <c r="A339" s="1349"/>
      <c r="B339" s="1349"/>
      <c r="C339" s="1349"/>
      <c r="D339" s="1349"/>
      <c r="E339" s="1349"/>
      <c r="F339" s="1349"/>
      <c r="G339" s="1349"/>
      <c r="H339" s="1349"/>
    </row>
    <row r="340" spans="1:8" ht="15">
      <c r="A340" s="1349"/>
      <c r="B340" s="1349"/>
      <c r="C340" s="1349"/>
      <c r="D340" s="1349"/>
      <c r="E340" s="1349"/>
      <c r="F340" s="1349"/>
      <c r="G340" s="1349"/>
      <c r="H340" s="1349"/>
    </row>
    <row r="341" spans="1:8" ht="15">
      <c r="A341" s="1349"/>
      <c r="B341" s="1349"/>
      <c r="C341" s="1349"/>
      <c r="D341" s="1349"/>
      <c r="E341" s="1349"/>
      <c r="F341" s="1349"/>
      <c r="G341" s="1349"/>
      <c r="H341" s="1349"/>
    </row>
    <row r="342" spans="1:8" ht="15">
      <c r="A342" s="1349"/>
      <c r="B342" s="1349"/>
      <c r="C342" s="1349"/>
      <c r="D342" s="1349"/>
      <c r="E342" s="1349"/>
      <c r="F342" s="1349"/>
      <c r="G342" s="1349"/>
      <c r="H342" s="1349"/>
    </row>
    <row r="343" spans="1:8" ht="15">
      <c r="A343" s="1349"/>
      <c r="B343" s="1349"/>
      <c r="C343" s="1349"/>
      <c r="D343" s="1349"/>
      <c r="E343" s="1349"/>
      <c r="F343" s="1349"/>
      <c r="G343" s="1349"/>
      <c r="H343" s="1349"/>
    </row>
    <row r="344" spans="1:8" ht="15">
      <c r="A344" s="1349"/>
      <c r="B344" s="1349"/>
      <c r="C344" s="1349"/>
      <c r="D344" s="1349"/>
      <c r="E344" s="1349"/>
      <c r="F344" s="1349"/>
      <c r="G344" s="1349"/>
      <c r="H344" s="1349"/>
    </row>
    <row r="345" spans="1:8" ht="15">
      <c r="A345" s="1349"/>
      <c r="B345" s="1349"/>
      <c r="C345" s="1349"/>
      <c r="D345" s="1349"/>
      <c r="E345" s="1349"/>
      <c r="F345" s="1349"/>
      <c r="G345" s="1349"/>
      <c r="H345" s="1349"/>
    </row>
    <row r="346" spans="1:8" ht="15">
      <c r="A346" s="1349"/>
      <c r="B346" s="1349"/>
      <c r="C346" s="1349"/>
      <c r="D346" s="1349"/>
      <c r="E346" s="1349"/>
      <c r="F346" s="1349"/>
      <c r="G346" s="1349"/>
      <c r="H346" s="1349"/>
    </row>
    <row r="347" spans="1:8" ht="15">
      <c r="A347" s="1349"/>
      <c r="B347" s="1349"/>
      <c r="C347" s="1349"/>
      <c r="D347" s="1349"/>
      <c r="E347" s="1349"/>
      <c r="F347" s="1349"/>
      <c r="G347" s="1349"/>
      <c r="H347" s="1349"/>
    </row>
    <row r="348" spans="1:8" ht="15">
      <c r="A348" s="1349"/>
      <c r="B348" s="1349"/>
      <c r="C348" s="1349"/>
      <c r="D348" s="1349"/>
      <c r="E348" s="1349"/>
      <c r="F348" s="1349"/>
      <c r="G348" s="1349"/>
      <c r="H348" s="1349"/>
    </row>
    <row r="349" spans="1:8" ht="15">
      <c r="A349" s="1349"/>
      <c r="B349" s="1349"/>
      <c r="C349" s="1349"/>
      <c r="D349" s="1349"/>
      <c r="E349" s="1349"/>
      <c r="F349" s="1349"/>
      <c r="G349" s="1349"/>
      <c r="H349" s="1349"/>
    </row>
    <row r="350" spans="1:8" ht="15">
      <c r="A350" s="1349"/>
      <c r="B350" s="1349"/>
      <c r="C350" s="1349"/>
      <c r="D350" s="1349"/>
      <c r="E350" s="1349"/>
      <c r="F350" s="1349"/>
      <c r="G350" s="1349"/>
      <c r="H350" s="1349"/>
    </row>
    <row r="351" spans="1:8" ht="15">
      <c r="A351" s="1349"/>
      <c r="B351" s="1349"/>
      <c r="C351" s="1349"/>
      <c r="D351" s="1349"/>
      <c r="E351" s="1349"/>
      <c r="F351" s="1349"/>
      <c r="G351" s="1349"/>
      <c r="H351" s="1349"/>
    </row>
    <row r="352" spans="1:8" ht="15">
      <c r="A352" s="1349"/>
      <c r="B352" s="1349"/>
      <c r="C352" s="1349"/>
      <c r="D352" s="1349"/>
      <c r="E352" s="1349"/>
      <c r="F352" s="1349"/>
      <c r="G352" s="1349"/>
      <c r="H352" s="1349"/>
    </row>
    <row r="353" spans="1:8" ht="15">
      <c r="A353" s="1349"/>
      <c r="B353" s="1349"/>
      <c r="C353" s="1349"/>
      <c r="D353" s="1349"/>
      <c r="E353" s="1349"/>
      <c r="F353" s="1349"/>
      <c r="G353" s="1349"/>
      <c r="H353" s="1349"/>
    </row>
    <row r="354" spans="1:8" ht="15">
      <c r="A354" s="1349"/>
      <c r="B354" s="1349"/>
      <c r="C354" s="1349"/>
      <c r="D354" s="1349"/>
      <c r="E354" s="1349"/>
      <c r="F354" s="1349"/>
      <c r="G354" s="1349"/>
      <c r="H354" s="1349"/>
    </row>
    <row r="355" spans="1:8" ht="15">
      <c r="A355" s="1349"/>
      <c r="B355" s="1349"/>
      <c r="C355" s="1349"/>
      <c r="D355" s="1349"/>
      <c r="E355" s="1349"/>
      <c r="F355" s="1349"/>
      <c r="G355" s="1349"/>
      <c r="H355" s="1349"/>
    </row>
    <row r="356" spans="1:8" ht="15">
      <c r="A356" s="1349"/>
      <c r="B356" s="1349"/>
      <c r="C356" s="1349"/>
      <c r="D356" s="1349"/>
      <c r="E356" s="1349"/>
      <c r="F356" s="1349"/>
      <c r="G356" s="1349"/>
      <c r="H356" s="1349"/>
    </row>
    <row r="357" spans="1:8" ht="15">
      <c r="A357" s="1349"/>
      <c r="B357" s="1349"/>
      <c r="C357" s="1349"/>
      <c r="D357" s="1349"/>
      <c r="E357" s="1349"/>
      <c r="F357" s="1349"/>
      <c r="G357" s="1349"/>
      <c r="H357" s="1349"/>
    </row>
    <row r="358" spans="1:8" ht="15">
      <c r="A358" s="1349"/>
      <c r="B358" s="1349"/>
      <c r="C358" s="1349"/>
      <c r="D358" s="1349"/>
      <c r="E358" s="1349"/>
      <c r="F358" s="1349"/>
      <c r="G358" s="1349"/>
      <c r="H358" s="1349"/>
    </row>
    <row r="359" spans="1:8" ht="15">
      <c r="A359" s="1349"/>
      <c r="B359" s="1349"/>
      <c r="C359" s="1349"/>
      <c r="D359" s="1349"/>
      <c r="E359" s="1349"/>
      <c r="F359" s="1349"/>
      <c r="G359" s="1349"/>
      <c r="H359" s="1349"/>
    </row>
    <row r="360" spans="1:8" ht="15">
      <c r="A360" s="1349"/>
      <c r="B360" s="1349"/>
      <c r="C360" s="1349"/>
      <c r="D360" s="1349"/>
      <c r="E360" s="1349"/>
      <c r="F360" s="1349"/>
      <c r="G360" s="1349"/>
      <c r="H360" s="1349"/>
    </row>
    <row r="361" spans="1:8" ht="15">
      <c r="A361" s="1349"/>
      <c r="B361" s="1349"/>
      <c r="C361" s="1349"/>
      <c r="D361" s="1349"/>
      <c r="E361" s="1349"/>
      <c r="F361" s="1349"/>
      <c r="G361" s="1349"/>
      <c r="H361" s="1349"/>
    </row>
    <row r="362" spans="1:8" ht="15">
      <c r="A362" s="1349"/>
      <c r="B362" s="1349"/>
      <c r="C362" s="1349"/>
      <c r="D362" s="1349"/>
      <c r="E362" s="1349"/>
      <c r="F362" s="1349"/>
      <c r="G362" s="1349"/>
      <c r="H362" s="1349"/>
    </row>
    <row r="363" spans="1:8" ht="15">
      <c r="A363" s="1349"/>
      <c r="B363" s="1349"/>
      <c r="C363" s="1349"/>
      <c r="D363" s="1349"/>
      <c r="E363" s="1349"/>
      <c r="F363" s="1349"/>
      <c r="G363" s="1349"/>
      <c r="H363" s="1349"/>
    </row>
    <row r="364" spans="1:8" ht="15">
      <c r="A364" s="1349"/>
      <c r="B364" s="1349"/>
      <c r="C364" s="1349"/>
      <c r="D364" s="1349"/>
      <c r="E364" s="1349"/>
      <c r="F364" s="1349"/>
      <c r="G364" s="1349"/>
      <c r="H364" s="1349"/>
    </row>
    <row r="365" spans="1:8" ht="15">
      <c r="A365" s="1349"/>
      <c r="B365" s="1349"/>
      <c r="C365" s="1349"/>
      <c r="D365" s="1349"/>
      <c r="E365" s="1349"/>
      <c r="F365" s="1349"/>
      <c r="G365" s="1349"/>
      <c r="H365" s="1349"/>
    </row>
    <row r="366" spans="1:8" ht="15">
      <c r="A366" s="1349"/>
      <c r="B366" s="1349"/>
      <c r="C366" s="1349"/>
      <c r="D366" s="1349"/>
      <c r="E366" s="1349"/>
      <c r="F366" s="1349"/>
      <c r="G366" s="1349"/>
      <c r="H366" s="1349"/>
    </row>
    <row r="367" spans="1:8" ht="15">
      <c r="A367" s="1349"/>
      <c r="B367" s="1349"/>
      <c r="C367" s="1349"/>
      <c r="D367" s="1349"/>
      <c r="E367" s="1349"/>
      <c r="F367" s="1349"/>
      <c r="G367" s="1349"/>
      <c r="H367" s="1349"/>
    </row>
    <row r="368" spans="1:8" ht="15">
      <c r="A368" s="1349"/>
      <c r="B368" s="1349"/>
      <c r="C368" s="1349"/>
      <c r="D368" s="1349"/>
      <c r="E368" s="1349"/>
      <c r="F368" s="1349"/>
      <c r="G368" s="1349"/>
      <c r="H368" s="1349"/>
    </row>
    <row r="369" spans="1:8" ht="15">
      <c r="A369" s="1349"/>
      <c r="B369" s="1349"/>
      <c r="C369" s="1349"/>
      <c r="D369" s="1349"/>
      <c r="E369" s="1349"/>
      <c r="F369" s="1349"/>
      <c r="G369" s="1349"/>
      <c r="H369" s="1349"/>
    </row>
    <row r="370" spans="1:8" ht="15">
      <c r="A370" s="1349"/>
      <c r="B370" s="1349"/>
      <c r="C370" s="1349"/>
      <c r="D370" s="1349"/>
      <c r="E370" s="1349"/>
      <c r="F370" s="1349"/>
      <c r="G370" s="1349"/>
      <c r="H370" s="1349"/>
    </row>
    <row r="371" spans="1:8" ht="15">
      <c r="A371" s="1349"/>
      <c r="B371" s="1349"/>
      <c r="C371" s="1349"/>
      <c r="D371" s="1349"/>
      <c r="E371" s="1349"/>
      <c r="F371" s="1349"/>
      <c r="G371" s="1349"/>
      <c r="H371" s="1349"/>
    </row>
    <row r="372" spans="1:8" ht="15">
      <c r="A372" s="1349"/>
      <c r="B372" s="1349"/>
      <c r="C372" s="1349"/>
      <c r="D372" s="1349"/>
      <c r="E372" s="1349"/>
      <c r="F372" s="1349"/>
      <c r="G372" s="1349"/>
      <c r="H372" s="1349"/>
    </row>
    <row r="373" spans="1:8" ht="15">
      <c r="A373" s="1349"/>
      <c r="B373" s="1349"/>
      <c r="C373" s="1349"/>
      <c r="D373" s="1349"/>
      <c r="E373" s="1349"/>
      <c r="F373" s="1349"/>
      <c r="G373" s="1349"/>
      <c r="H373" s="1349"/>
    </row>
    <row r="374" spans="1:8" ht="15">
      <c r="A374" s="1349"/>
      <c r="B374" s="1349"/>
      <c r="C374" s="1349"/>
      <c r="D374" s="1349"/>
      <c r="E374" s="1349"/>
      <c r="F374" s="1349"/>
      <c r="G374" s="1349"/>
      <c r="H374" s="1349"/>
    </row>
    <row r="375" spans="1:8" ht="15">
      <c r="A375" s="1349"/>
      <c r="B375" s="1349"/>
      <c r="C375" s="1349"/>
      <c r="D375" s="1349"/>
      <c r="E375" s="1349"/>
      <c r="F375" s="1349"/>
      <c r="G375" s="1349"/>
      <c r="H375" s="1349"/>
    </row>
    <row r="376" spans="1:8" ht="15">
      <c r="A376" s="1349"/>
      <c r="B376" s="1349"/>
      <c r="C376" s="1349"/>
      <c r="D376" s="1349"/>
      <c r="E376" s="1349"/>
      <c r="F376" s="1349"/>
      <c r="G376" s="1349"/>
      <c r="H376" s="1349"/>
    </row>
    <row r="377" spans="1:8" ht="15">
      <c r="A377" s="1349"/>
      <c r="B377" s="1349"/>
      <c r="C377" s="1349"/>
      <c r="D377" s="1349"/>
      <c r="E377" s="1349"/>
      <c r="F377" s="1349"/>
      <c r="G377" s="1349"/>
      <c r="H377" s="1349"/>
    </row>
    <row r="378" spans="1:8" ht="15">
      <c r="A378" s="1349"/>
      <c r="B378" s="1349"/>
      <c r="C378" s="1349"/>
      <c r="D378" s="1349"/>
      <c r="E378" s="1349"/>
      <c r="F378" s="1349"/>
      <c r="G378" s="1349"/>
      <c r="H378" s="1349"/>
    </row>
    <row r="379" spans="1:8" ht="15">
      <c r="A379" s="1349"/>
      <c r="B379" s="1349"/>
      <c r="C379" s="1349"/>
      <c r="D379" s="1349"/>
      <c r="E379" s="1349"/>
      <c r="F379" s="1349"/>
      <c r="G379" s="1349"/>
      <c r="H379" s="1349"/>
    </row>
    <row r="380" spans="1:8" ht="15">
      <c r="A380" s="1349"/>
      <c r="B380" s="1349"/>
      <c r="C380" s="1349"/>
      <c r="D380" s="1349"/>
      <c r="E380" s="1349"/>
      <c r="F380" s="1349"/>
      <c r="G380" s="1349"/>
      <c r="H380" s="1349"/>
    </row>
    <row r="381" spans="1:8" ht="15">
      <c r="A381" s="1349"/>
      <c r="B381" s="1349"/>
      <c r="C381" s="1349"/>
      <c r="D381" s="1349"/>
      <c r="E381" s="1349"/>
      <c r="F381" s="1349"/>
      <c r="G381" s="1349"/>
      <c r="H381" s="1349"/>
    </row>
    <row r="382" spans="1:8" ht="15">
      <c r="A382" s="1349"/>
      <c r="B382" s="1349"/>
      <c r="C382" s="1349"/>
      <c r="D382" s="1349"/>
      <c r="E382" s="1349"/>
      <c r="F382" s="1349"/>
      <c r="G382" s="1349"/>
      <c r="H382" s="1349"/>
    </row>
    <row r="383" spans="1:8" ht="15">
      <c r="A383" s="1349"/>
      <c r="B383" s="1349"/>
      <c r="C383" s="1349"/>
      <c r="D383" s="1349"/>
      <c r="E383" s="1349"/>
      <c r="F383" s="1349"/>
      <c r="G383" s="1349"/>
      <c r="H383" s="1349"/>
    </row>
    <row r="384" spans="1:8" ht="15">
      <c r="A384" s="1349"/>
      <c r="B384" s="1349"/>
      <c r="C384" s="1349"/>
      <c r="D384" s="1349"/>
      <c r="E384" s="1349"/>
      <c r="F384" s="1349"/>
      <c r="G384" s="1349"/>
      <c r="H384" s="1349"/>
    </row>
    <row r="385" spans="1:8" ht="15">
      <c r="A385" s="1349"/>
      <c r="B385" s="1349"/>
      <c r="C385" s="1349"/>
      <c r="D385" s="1349"/>
      <c r="E385" s="1349"/>
      <c r="F385" s="1349"/>
      <c r="G385" s="1349"/>
      <c r="H385" s="1349"/>
    </row>
    <row r="386" spans="1:8" ht="15">
      <c r="A386" s="1349"/>
      <c r="B386" s="1349"/>
      <c r="C386" s="1349"/>
      <c r="D386" s="1349"/>
      <c r="E386" s="1349"/>
      <c r="F386" s="1349"/>
      <c r="G386" s="1349"/>
      <c r="H386" s="1349"/>
    </row>
    <row r="387" spans="1:8" ht="15">
      <c r="A387" s="1349"/>
      <c r="B387" s="1349"/>
      <c r="C387" s="1349"/>
      <c r="D387" s="1349"/>
      <c r="E387" s="1349"/>
      <c r="F387" s="1349"/>
      <c r="G387" s="1349"/>
      <c r="H387" s="1349"/>
    </row>
    <row r="388" spans="1:8" ht="15">
      <c r="A388" s="1349"/>
      <c r="B388" s="1349"/>
      <c r="C388" s="1349"/>
      <c r="D388" s="1349"/>
      <c r="E388" s="1349"/>
      <c r="F388" s="1349"/>
      <c r="G388" s="1349"/>
      <c r="H388" s="1349"/>
    </row>
    <row r="389" spans="1:8" ht="15">
      <c r="A389" s="1349"/>
      <c r="B389" s="1349"/>
      <c r="C389" s="1349"/>
      <c r="D389" s="1349"/>
      <c r="E389" s="1349"/>
      <c r="F389" s="1349"/>
      <c r="G389" s="1349"/>
      <c r="H389" s="1349"/>
    </row>
    <row r="390" spans="1:8" ht="15">
      <c r="A390" s="1349"/>
      <c r="B390" s="1349"/>
      <c r="C390" s="1349"/>
      <c r="D390" s="1349"/>
      <c r="E390" s="1349"/>
      <c r="F390" s="1349"/>
      <c r="G390" s="1349"/>
      <c r="H390" s="1349"/>
    </row>
    <row r="391" spans="1:8" ht="15">
      <c r="A391" s="1349"/>
      <c r="B391" s="1349"/>
      <c r="C391" s="1349"/>
      <c r="D391" s="1349"/>
      <c r="E391" s="1349"/>
      <c r="F391" s="1349"/>
      <c r="G391" s="1349"/>
      <c r="H391" s="1349"/>
    </row>
    <row r="392" spans="1:8" ht="15">
      <c r="A392" s="1349"/>
      <c r="B392" s="1349"/>
      <c r="C392" s="1349"/>
      <c r="D392" s="1349"/>
      <c r="E392" s="1349"/>
      <c r="F392" s="1349"/>
      <c r="G392" s="1349"/>
      <c r="H392" s="1349"/>
    </row>
    <row r="393" spans="1:8" ht="15">
      <c r="A393" s="1349"/>
      <c r="B393" s="1349"/>
      <c r="C393" s="1349"/>
      <c r="D393" s="1349"/>
      <c r="E393" s="1349"/>
      <c r="F393" s="1349"/>
      <c r="G393" s="1349"/>
      <c r="H393" s="1349"/>
    </row>
    <row r="394" spans="1:8" ht="15">
      <c r="A394" s="1349"/>
      <c r="B394" s="1349"/>
      <c r="C394" s="1349"/>
      <c r="D394" s="1349"/>
      <c r="E394" s="1349"/>
      <c r="F394" s="1349"/>
      <c r="G394" s="1349"/>
      <c r="H394" s="1349"/>
    </row>
    <row r="395" spans="1:8" ht="15">
      <c r="A395" s="1349"/>
      <c r="B395" s="1349"/>
      <c r="C395" s="1349"/>
      <c r="D395" s="1349"/>
      <c r="E395" s="1349"/>
      <c r="F395" s="1349"/>
      <c r="G395" s="1349"/>
      <c r="H395" s="1349"/>
    </row>
    <row r="396" spans="1:8" ht="15">
      <c r="A396" s="1349"/>
      <c r="B396" s="1349"/>
      <c r="C396" s="1349"/>
      <c r="D396" s="1349"/>
      <c r="E396" s="1349"/>
      <c r="F396" s="1349"/>
      <c r="G396" s="1349"/>
      <c r="H396" s="1349"/>
    </row>
    <row r="397" spans="1:8" ht="15">
      <c r="A397" s="1349"/>
      <c r="B397" s="1349"/>
      <c r="C397" s="1349"/>
      <c r="D397" s="1349"/>
      <c r="E397" s="1349"/>
      <c r="F397" s="1349"/>
      <c r="G397" s="1349"/>
      <c r="H397" s="1349"/>
    </row>
    <row r="398" spans="1:8" ht="15">
      <c r="A398" s="1349"/>
      <c r="B398" s="1349"/>
      <c r="C398" s="1349"/>
      <c r="D398" s="1349"/>
      <c r="E398" s="1349"/>
      <c r="F398" s="1349"/>
      <c r="G398" s="1349"/>
      <c r="H398" s="1349"/>
    </row>
    <row r="399" spans="1:8" ht="15">
      <c r="A399" s="1349"/>
      <c r="B399" s="1349"/>
      <c r="C399" s="1349"/>
      <c r="D399" s="1349"/>
      <c r="E399" s="1349"/>
      <c r="F399" s="1349"/>
      <c r="G399" s="1349"/>
      <c r="H399" s="1349"/>
    </row>
    <row r="400" spans="1:8" ht="15">
      <c r="A400" s="1349"/>
      <c r="B400" s="1349"/>
      <c r="C400" s="1349"/>
      <c r="D400" s="1349"/>
      <c r="E400" s="1349"/>
      <c r="F400" s="1349"/>
      <c r="G400" s="1349"/>
      <c r="H400" s="1349"/>
    </row>
    <row r="401" spans="1:8" ht="15">
      <c r="A401" s="1349"/>
      <c r="B401" s="1349"/>
      <c r="C401" s="1349"/>
      <c r="D401" s="1349"/>
      <c r="E401" s="1349"/>
      <c r="F401" s="1349"/>
      <c r="G401" s="1349"/>
      <c r="H401" s="1349"/>
    </row>
    <row r="402" spans="1:8" ht="15">
      <c r="A402" s="1349"/>
      <c r="B402" s="1349"/>
      <c r="C402" s="1349"/>
      <c r="D402" s="1349"/>
      <c r="E402" s="1349"/>
      <c r="F402" s="1349"/>
      <c r="G402" s="1349"/>
      <c r="H402" s="1349"/>
    </row>
    <row r="403" spans="1:8" ht="15">
      <c r="A403" s="1349"/>
      <c r="B403" s="1349"/>
      <c r="C403" s="1349"/>
      <c r="D403" s="1349"/>
      <c r="E403" s="1349"/>
      <c r="F403" s="1349"/>
      <c r="G403" s="1349"/>
      <c r="H403" s="1349"/>
    </row>
    <row r="404" spans="1:8" ht="15">
      <c r="A404" s="1349"/>
      <c r="B404" s="1349"/>
      <c r="C404" s="1349"/>
      <c r="D404" s="1349"/>
      <c r="E404" s="1349"/>
      <c r="F404" s="1349"/>
      <c r="G404" s="1349"/>
      <c r="H404" s="1349"/>
    </row>
    <row r="405" spans="1:8" ht="15">
      <c r="A405" s="1349"/>
      <c r="B405" s="1349"/>
      <c r="C405" s="1349"/>
      <c r="D405" s="1349"/>
      <c r="E405" s="1349"/>
      <c r="F405" s="1349"/>
      <c r="G405" s="1349"/>
      <c r="H405" s="1349"/>
    </row>
    <row r="406" spans="1:8" ht="15">
      <c r="A406" s="1349"/>
      <c r="B406" s="1349"/>
      <c r="C406" s="1349"/>
      <c r="D406" s="1349"/>
      <c r="E406" s="1349"/>
      <c r="F406" s="1349"/>
      <c r="G406" s="1349"/>
      <c r="H406" s="1349"/>
    </row>
    <row r="407" spans="1:8" ht="15">
      <c r="A407" s="1349"/>
      <c r="B407" s="1349"/>
      <c r="C407" s="1349"/>
      <c r="D407" s="1349"/>
      <c r="E407" s="1349"/>
      <c r="F407" s="1349"/>
      <c r="G407" s="1349"/>
      <c r="H407" s="1349"/>
    </row>
    <row r="408" spans="1:8" ht="15">
      <c r="A408" s="1349"/>
      <c r="B408" s="1349"/>
      <c r="C408" s="1349"/>
      <c r="D408" s="1349"/>
      <c r="E408" s="1349"/>
      <c r="F408" s="1349"/>
      <c r="G408" s="1349"/>
      <c r="H408" s="1349"/>
    </row>
    <row r="409" spans="1:8" ht="15">
      <c r="A409" s="1349"/>
      <c r="B409" s="1349"/>
      <c r="C409" s="1349"/>
      <c r="D409" s="1349"/>
      <c r="E409" s="1349"/>
      <c r="F409" s="1349"/>
      <c r="G409" s="1349"/>
      <c r="H409" s="1349"/>
    </row>
    <row r="410" spans="1:8" ht="15">
      <c r="A410" s="1349"/>
      <c r="B410" s="1349"/>
      <c r="C410" s="1349"/>
      <c r="D410" s="1349"/>
      <c r="E410" s="1349"/>
      <c r="F410" s="1349"/>
      <c r="G410" s="1349"/>
      <c r="H410" s="1349"/>
    </row>
    <row r="411" spans="1:8" ht="15">
      <c r="A411" s="1349"/>
      <c r="B411" s="1349"/>
      <c r="C411" s="1349"/>
      <c r="D411" s="1349"/>
      <c r="E411" s="1349"/>
      <c r="F411" s="1349"/>
      <c r="G411" s="1349"/>
      <c r="H411" s="1349"/>
    </row>
    <row r="412" spans="1:8" ht="15">
      <c r="A412" s="1349"/>
      <c r="B412" s="1349"/>
      <c r="C412" s="1349"/>
      <c r="D412" s="1349"/>
      <c r="E412" s="1349"/>
      <c r="F412" s="1349"/>
      <c r="G412" s="1349"/>
      <c r="H412" s="1349"/>
    </row>
    <row r="413" spans="1:8" ht="15">
      <c r="A413" s="1349"/>
      <c r="B413" s="1349"/>
      <c r="C413" s="1349"/>
      <c r="D413" s="1349"/>
      <c r="E413" s="1349"/>
      <c r="F413" s="1349"/>
      <c r="G413" s="1349"/>
      <c r="H413" s="1349"/>
    </row>
    <row r="414" spans="1:8" ht="15">
      <c r="A414" s="1349"/>
      <c r="B414" s="1349"/>
      <c r="C414" s="1349"/>
      <c r="D414" s="1349"/>
      <c r="E414" s="1349"/>
      <c r="F414" s="1349"/>
      <c r="G414" s="1349"/>
      <c r="H414" s="1349"/>
    </row>
    <row r="415" spans="1:8" ht="15">
      <c r="A415" s="1349"/>
      <c r="B415" s="1349"/>
      <c r="C415" s="1349"/>
      <c r="D415" s="1349"/>
      <c r="E415" s="1349"/>
      <c r="F415" s="1349"/>
      <c r="G415" s="1349"/>
      <c r="H415" s="1349"/>
    </row>
    <row r="416" spans="1:8" ht="15">
      <c r="A416" s="1349"/>
      <c r="B416" s="1349"/>
      <c r="C416" s="1349"/>
      <c r="D416" s="1349"/>
      <c r="E416" s="1349"/>
      <c r="F416" s="1349"/>
      <c r="G416" s="1349"/>
      <c r="H416" s="1349"/>
    </row>
    <row r="417" spans="1:8" ht="15">
      <c r="A417" s="1349"/>
      <c r="B417" s="1349"/>
      <c r="C417" s="1349"/>
      <c r="D417" s="1349"/>
      <c r="E417" s="1349"/>
      <c r="F417" s="1349"/>
      <c r="G417" s="1349"/>
      <c r="H417" s="1349"/>
    </row>
    <row r="418" spans="1:8" ht="15">
      <c r="A418" s="1349"/>
      <c r="B418" s="1349"/>
      <c r="C418" s="1349"/>
      <c r="D418" s="1349"/>
      <c r="E418" s="1349"/>
      <c r="F418" s="1349"/>
      <c r="G418" s="1349"/>
      <c r="H418" s="1349"/>
    </row>
    <row r="419" spans="1:8" ht="15">
      <c r="A419" s="1349"/>
      <c r="B419" s="1349"/>
      <c r="C419" s="1349"/>
      <c r="D419" s="1349"/>
      <c r="E419" s="1349"/>
      <c r="F419" s="1349"/>
      <c r="G419" s="1349"/>
      <c r="H419" s="1349"/>
    </row>
    <row r="420" spans="1:8" ht="15">
      <c r="A420" s="1349"/>
      <c r="B420" s="1349"/>
      <c r="C420" s="1349"/>
      <c r="D420" s="1349"/>
      <c r="E420" s="1349"/>
      <c r="F420" s="1349"/>
      <c r="G420" s="1349"/>
      <c r="H420" s="1349"/>
    </row>
    <row r="421" spans="1:8" ht="15">
      <c r="A421" s="1349"/>
      <c r="B421" s="1349"/>
      <c r="C421" s="1349"/>
      <c r="D421" s="1349"/>
      <c r="E421" s="1349"/>
      <c r="F421" s="1349"/>
      <c r="G421" s="1349"/>
      <c r="H421" s="1349"/>
    </row>
    <row r="422" spans="1:8" ht="15">
      <c r="A422" s="1349"/>
      <c r="B422" s="1349"/>
      <c r="C422" s="1349"/>
      <c r="D422" s="1349"/>
      <c r="E422" s="1349"/>
      <c r="F422" s="1349"/>
      <c r="G422" s="1349"/>
      <c r="H422" s="1349"/>
    </row>
    <row r="423" spans="1:8" ht="15">
      <c r="A423" s="1349"/>
      <c r="B423" s="1349"/>
      <c r="C423" s="1349"/>
      <c r="D423" s="1349"/>
      <c r="E423" s="1349"/>
      <c r="F423" s="1349"/>
      <c r="G423" s="1349"/>
      <c r="H423" s="1349"/>
    </row>
    <row r="424" spans="1:8" ht="15">
      <c r="A424" s="1349"/>
      <c r="B424" s="1349"/>
      <c r="C424" s="1349"/>
      <c r="D424" s="1349"/>
      <c r="E424" s="1349"/>
      <c r="F424" s="1349"/>
      <c r="G424" s="1349"/>
      <c r="H424" s="1349"/>
    </row>
    <row r="425" spans="1:8" ht="15">
      <c r="A425" s="1349"/>
      <c r="B425" s="1349"/>
      <c r="C425" s="1349"/>
      <c r="D425" s="1349"/>
      <c r="E425" s="1349"/>
      <c r="F425" s="1349"/>
      <c r="G425" s="1349"/>
      <c r="H425" s="1349"/>
    </row>
    <row r="426" spans="1:8" ht="15">
      <c r="A426" s="1349"/>
      <c r="B426" s="1349"/>
      <c r="C426" s="1349"/>
      <c r="D426" s="1349"/>
      <c r="E426" s="1349"/>
      <c r="F426" s="1349"/>
      <c r="G426" s="1349"/>
      <c r="H426" s="1349"/>
    </row>
    <row r="427" spans="1:8" ht="15">
      <c r="A427" s="1349"/>
      <c r="B427" s="1349"/>
      <c r="C427" s="1349"/>
      <c r="D427" s="1349"/>
      <c r="E427" s="1349"/>
      <c r="F427" s="1349"/>
      <c r="G427" s="1349"/>
      <c r="H427" s="1349"/>
    </row>
    <row r="428" spans="1:8" ht="15">
      <c r="A428" s="1349"/>
      <c r="B428" s="1349"/>
      <c r="C428" s="1349"/>
      <c r="D428" s="1349"/>
      <c r="E428" s="1349"/>
      <c r="F428" s="1349"/>
      <c r="G428" s="1349"/>
      <c r="H428" s="1349"/>
    </row>
    <row r="429" spans="1:8" ht="15">
      <c r="A429" s="1349"/>
      <c r="B429" s="1349"/>
      <c r="C429" s="1349"/>
      <c r="D429" s="1349"/>
      <c r="E429" s="1349"/>
      <c r="F429" s="1349"/>
      <c r="G429" s="1349"/>
      <c r="H429" s="1349"/>
    </row>
    <row r="430" spans="1:8" ht="15">
      <c r="A430" s="1349"/>
      <c r="B430" s="1349"/>
      <c r="C430" s="1349"/>
      <c r="D430" s="1349"/>
      <c r="E430" s="1349"/>
      <c r="F430" s="1349"/>
      <c r="G430" s="1349"/>
      <c r="H430" s="1349"/>
    </row>
    <row r="431" spans="1:8" ht="15">
      <c r="A431" s="1349"/>
      <c r="B431" s="1349"/>
      <c r="C431" s="1349"/>
      <c r="D431" s="1349"/>
      <c r="E431" s="1349"/>
      <c r="F431" s="1349"/>
      <c r="G431" s="1349"/>
      <c r="H431" s="1349"/>
    </row>
    <row r="432" spans="1:8" ht="15">
      <c r="A432" s="1349"/>
      <c r="B432" s="1349"/>
      <c r="C432" s="1349"/>
      <c r="D432" s="1349"/>
      <c r="E432" s="1349"/>
      <c r="F432" s="1349"/>
      <c r="G432" s="1349"/>
      <c r="H432" s="1349"/>
    </row>
    <row r="433" spans="1:8" ht="15">
      <c r="A433" s="1349"/>
      <c r="B433" s="1349"/>
      <c r="C433" s="1349"/>
      <c r="D433" s="1349"/>
      <c r="E433" s="1349"/>
      <c r="F433" s="1349"/>
      <c r="G433" s="1349"/>
      <c r="H433" s="1349"/>
    </row>
    <row r="434" spans="1:8" ht="15">
      <c r="A434" s="1349"/>
      <c r="B434" s="1349"/>
      <c r="C434" s="1349"/>
      <c r="D434" s="1349"/>
      <c r="E434" s="1349"/>
      <c r="F434" s="1349"/>
      <c r="G434" s="1349"/>
      <c r="H434" s="1349"/>
    </row>
    <row r="435" spans="1:8" ht="15">
      <c r="A435" s="1349"/>
      <c r="B435" s="1349"/>
      <c r="C435" s="1349"/>
      <c r="D435" s="1349"/>
      <c r="E435" s="1349"/>
      <c r="F435" s="1349"/>
      <c r="G435" s="1349"/>
      <c r="H435" s="1349"/>
    </row>
    <row r="436" spans="1:8" ht="15">
      <c r="A436" s="1349"/>
      <c r="B436" s="1349"/>
      <c r="C436" s="1349"/>
      <c r="D436" s="1349"/>
      <c r="E436" s="1349"/>
      <c r="F436" s="1349"/>
      <c r="G436" s="1349"/>
      <c r="H436" s="1349"/>
    </row>
    <row r="437" spans="1:8" ht="15">
      <c r="A437" s="1349"/>
      <c r="B437" s="1349"/>
      <c r="C437" s="1349"/>
      <c r="D437" s="1349"/>
      <c r="E437" s="1349"/>
      <c r="F437" s="1349"/>
      <c r="G437" s="1349"/>
      <c r="H437" s="1349"/>
    </row>
    <row r="438" spans="1:8" ht="15">
      <c r="A438" s="1349"/>
      <c r="B438" s="1349"/>
      <c r="C438" s="1349"/>
      <c r="D438" s="1349"/>
      <c r="E438" s="1349"/>
      <c r="F438" s="1349"/>
      <c r="G438" s="1349"/>
      <c r="H438" s="1349"/>
    </row>
    <row r="439" spans="1:8" ht="15">
      <c r="A439" s="1349"/>
      <c r="B439" s="1349"/>
      <c r="C439" s="1349"/>
      <c r="D439" s="1349"/>
      <c r="E439" s="1349"/>
      <c r="F439" s="1349"/>
      <c r="G439" s="1349"/>
      <c r="H439" s="1349"/>
    </row>
    <row r="440" spans="1:8" ht="15">
      <c r="A440" s="1349"/>
      <c r="B440" s="1349"/>
      <c r="C440" s="1349"/>
      <c r="D440" s="1349"/>
      <c r="E440" s="1349"/>
      <c r="F440" s="1349"/>
      <c r="G440" s="1349"/>
      <c r="H440" s="1349"/>
    </row>
    <row r="441" spans="1:8" ht="15">
      <c r="A441" s="1349"/>
      <c r="B441" s="1349"/>
      <c r="C441" s="1349"/>
      <c r="D441" s="1349"/>
      <c r="E441" s="1349"/>
      <c r="F441" s="1349"/>
      <c r="G441" s="1349"/>
      <c r="H441" s="1349"/>
    </row>
    <row r="442" spans="1:8" ht="15">
      <c r="A442" s="1349"/>
      <c r="B442" s="1349"/>
      <c r="C442" s="1349"/>
      <c r="D442" s="1349"/>
      <c r="E442" s="1349"/>
      <c r="F442" s="1349"/>
      <c r="G442" s="1349"/>
      <c r="H442" s="1349"/>
    </row>
    <row r="443" spans="1:8" ht="15">
      <c r="A443" s="1349"/>
      <c r="B443" s="1349"/>
      <c r="C443" s="1349"/>
      <c r="D443" s="1349"/>
      <c r="E443" s="1349"/>
      <c r="F443" s="1349"/>
      <c r="G443" s="1349"/>
      <c r="H443" s="1349"/>
    </row>
    <row r="444" spans="1:8" ht="15">
      <c r="A444" s="1349"/>
      <c r="B444" s="1349"/>
      <c r="C444" s="1349"/>
      <c r="D444" s="1349"/>
      <c r="E444" s="1349"/>
      <c r="F444" s="1349"/>
      <c r="G444" s="1349"/>
      <c r="H444" s="1349"/>
    </row>
    <row r="445" spans="1:8" ht="15">
      <c r="A445" s="1349"/>
      <c r="B445" s="1349"/>
      <c r="C445" s="1349"/>
      <c r="D445" s="1349"/>
      <c r="E445" s="1349"/>
      <c r="F445" s="1349"/>
      <c r="G445" s="1349"/>
      <c r="H445" s="1349"/>
    </row>
    <row r="446" spans="1:8" ht="15">
      <c r="A446" s="1349"/>
      <c r="B446" s="1349"/>
      <c r="C446" s="1349"/>
      <c r="D446" s="1349"/>
      <c r="E446" s="1349"/>
      <c r="F446" s="1349"/>
      <c r="G446" s="1349"/>
      <c r="H446" s="1349"/>
    </row>
    <row r="447" spans="1:8" ht="15">
      <c r="A447" s="1349"/>
      <c r="B447" s="1349"/>
      <c r="C447" s="1349"/>
      <c r="D447" s="1349"/>
      <c r="E447" s="1349"/>
      <c r="F447" s="1349"/>
      <c r="G447" s="1349"/>
      <c r="H447" s="1349"/>
    </row>
    <row r="448" spans="1:8" ht="15">
      <c r="A448" s="1349"/>
      <c r="B448" s="1349"/>
      <c r="C448" s="1349"/>
      <c r="D448" s="1349"/>
      <c r="E448" s="1349"/>
      <c r="F448" s="1349"/>
      <c r="G448" s="1349"/>
      <c r="H448" s="1349"/>
    </row>
    <row r="449" spans="1:8" ht="15">
      <c r="A449" s="1349"/>
      <c r="B449" s="1349"/>
      <c r="C449" s="1349"/>
      <c r="D449" s="1349"/>
      <c r="E449" s="1349"/>
      <c r="F449" s="1349"/>
      <c r="G449" s="1349"/>
      <c r="H449" s="1349"/>
    </row>
    <row r="450" spans="1:8" ht="15">
      <c r="A450" s="1349"/>
      <c r="B450" s="1349"/>
      <c r="C450" s="1349"/>
      <c r="D450" s="1349"/>
      <c r="E450" s="1349"/>
      <c r="F450" s="1349"/>
      <c r="G450" s="1349"/>
      <c r="H450" s="1349"/>
    </row>
    <row r="451" spans="1:8" ht="15">
      <c r="A451" s="1349"/>
      <c r="B451" s="1349"/>
      <c r="C451" s="1349"/>
      <c r="D451" s="1349"/>
      <c r="E451" s="1349"/>
      <c r="F451" s="1349"/>
      <c r="G451" s="1349"/>
      <c r="H451" s="1349"/>
    </row>
    <row r="452" spans="1:8" ht="15">
      <c r="A452" s="1349"/>
      <c r="B452" s="1349"/>
      <c r="C452" s="1349"/>
      <c r="D452" s="1349"/>
      <c r="E452" s="1349"/>
      <c r="F452" s="1349"/>
      <c r="G452" s="1349"/>
      <c r="H452" s="1349"/>
    </row>
    <row r="453" spans="1:8" ht="15">
      <c r="A453" s="1349"/>
      <c r="B453" s="1349"/>
      <c r="C453" s="1349"/>
      <c r="D453" s="1349"/>
      <c r="E453" s="1349"/>
      <c r="F453" s="1349"/>
      <c r="G453" s="1349"/>
      <c r="H453" s="1349"/>
    </row>
    <row r="454" spans="1:8" ht="15">
      <c r="A454" s="1349"/>
      <c r="B454" s="1349"/>
      <c r="C454" s="1349"/>
      <c r="D454" s="1349"/>
      <c r="E454" s="1349"/>
      <c r="F454" s="1349"/>
      <c r="G454" s="1349"/>
      <c r="H454" s="1349"/>
    </row>
    <row r="455" spans="1:8" ht="15">
      <c r="A455" s="1349"/>
      <c r="B455" s="1349"/>
      <c r="C455" s="1349"/>
      <c r="D455" s="1349"/>
      <c r="E455" s="1349"/>
      <c r="F455" s="1349"/>
      <c r="G455" s="1349"/>
      <c r="H455" s="1349"/>
    </row>
    <row r="456" spans="1:8" ht="15">
      <c r="A456" s="1349"/>
      <c r="B456" s="1349"/>
      <c r="C456" s="1349"/>
      <c r="D456" s="1349"/>
      <c r="E456" s="1349"/>
      <c r="F456" s="1349"/>
      <c r="G456" s="1349"/>
      <c r="H456" s="1349"/>
    </row>
    <row r="457" spans="1:8" ht="15">
      <c r="A457" s="1349"/>
      <c r="B457" s="1349"/>
      <c r="C457" s="1349"/>
      <c r="D457" s="1349"/>
      <c r="E457" s="1349"/>
      <c r="F457" s="1349"/>
      <c r="G457" s="1349"/>
      <c r="H457" s="1349"/>
    </row>
    <row r="458" spans="1:8" ht="15">
      <c r="A458" s="1349"/>
      <c r="B458" s="1349"/>
      <c r="C458" s="1349"/>
      <c r="D458" s="1349"/>
      <c r="E458" s="1349"/>
      <c r="F458" s="1349"/>
      <c r="G458" s="1349"/>
      <c r="H458" s="1349"/>
    </row>
    <row r="459" spans="1:8" ht="15">
      <c r="A459" s="1349"/>
      <c r="B459" s="1349"/>
      <c r="C459" s="1349"/>
      <c r="D459" s="1349"/>
      <c r="E459" s="1349"/>
      <c r="F459" s="1349"/>
      <c r="G459" s="1349"/>
      <c r="H459" s="1349"/>
    </row>
    <row r="460" spans="1:8" ht="15">
      <c r="A460" s="1349"/>
      <c r="B460" s="1349"/>
      <c r="C460" s="1349"/>
      <c r="D460" s="1349"/>
      <c r="E460" s="1349"/>
      <c r="F460" s="1349"/>
      <c r="G460" s="1349"/>
      <c r="H460" s="1349"/>
    </row>
    <row r="461" spans="1:8" ht="15">
      <c r="A461" s="1349"/>
      <c r="B461" s="1349"/>
      <c r="C461" s="1349"/>
      <c r="D461" s="1349"/>
      <c r="E461" s="1349"/>
      <c r="F461" s="1349"/>
      <c r="G461" s="1349"/>
      <c r="H461" s="1349"/>
    </row>
    <row r="462" spans="1:8" ht="15">
      <c r="A462" s="1349"/>
      <c r="B462" s="1349"/>
      <c r="C462" s="1349"/>
      <c r="D462" s="1349"/>
      <c r="E462" s="1349"/>
      <c r="F462" s="1349"/>
      <c r="G462" s="1349"/>
      <c r="H462" s="1349"/>
    </row>
    <row r="463" spans="1:8" ht="15">
      <c r="A463" s="1349"/>
      <c r="B463" s="1349"/>
      <c r="C463" s="1349"/>
      <c r="D463" s="1349"/>
      <c r="E463" s="1349"/>
      <c r="F463" s="1349"/>
      <c r="G463" s="1349"/>
      <c r="H463" s="1349"/>
    </row>
    <row r="464" spans="1:8" ht="15">
      <c r="A464" s="1349"/>
      <c r="B464" s="1349"/>
      <c r="C464" s="1349"/>
      <c r="D464" s="1349"/>
      <c r="E464" s="1349"/>
      <c r="F464" s="1349"/>
      <c r="G464" s="1349"/>
      <c r="H464" s="1349"/>
    </row>
    <row r="465" spans="1:8" ht="15">
      <c r="A465" s="1349"/>
      <c r="B465" s="1349"/>
      <c r="C465" s="1349"/>
      <c r="D465" s="1349"/>
      <c r="E465" s="1349"/>
      <c r="F465" s="1349"/>
      <c r="G465" s="1349"/>
      <c r="H465" s="1349"/>
    </row>
    <row r="466" spans="1:8" ht="15">
      <c r="A466" s="1349"/>
      <c r="B466" s="1349"/>
      <c r="C466" s="1349"/>
      <c r="D466" s="1349"/>
      <c r="E466" s="1349"/>
      <c r="F466" s="1349"/>
      <c r="G466" s="1349"/>
      <c r="H466" s="1349"/>
    </row>
    <row r="467" spans="1:8" ht="15">
      <c r="A467" s="1349"/>
      <c r="B467" s="1349"/>
      <c r="C467" s="1349"/>
      <c r="D467" s="1349"/>
      <c r="E467" s="1349"/>
      <c r="F467" s="1349"/>
      <c r="G467" s="1349"/>
      <c r="H467" s="1349"/>
    </row>
    <row r="468" spans="1:8" ht="15">
      <c r="A468" s="1349"/>
      <c r="B468" s="1349"/>
      <c r="C468" s="1349"/>
      <c r="D468" s="1349"/>
      <c r="E468" s="1349"/>
      <c r="F468" s="1349"/>
      <c r="G468" s="1349"/>
      <c r="H468" s="1349"/>
    </row>
    <row r="469" spans="1:8" ht="15">
      <c r="A469" s="1349"/>
      <c r="B469" s="1349"/>
      <c r="C469" s="1349"/>
      <c r="D469" s="1349"/>
      <c r="E469" s="1349"/>
      <c r="F469" s="1349"/>
      <c r="G469" s="1349"/>
      <c r="H469" s="1349"/>
    </row>
    <row r="470" spans="1:8" ht="15">
      <c r="A470" s="1349"/>
      <c r="B470" s="1349"/>
      <c r="C470" s="1349"/>
      <c r="D470" s="1349"/>
      <c r="E470" s="1349"/>
      <c r="F470" s="1349"/>
      <c r="G470" s="1349"/>
      <c r="H470" s="1349"/>
    </row>
    <row r="471" spans="1:8" ht="15">
      <c r="A471" s="1349"/>
      <c r="B471" s="1349"/>
      <c r="C471" s="1349"/>
      <c r="D471" s="1349"/>
      <c r="E471" s="1349"/>
      <c r="F471" s="1349"/>
      <c r="G471" s="1349"/>
      <c r="H471" s="1349"/>
    </row>
    <row r="472" spans="1:8" ht="15">
      <c r="A472" s="1349"/>
      <c r="B472" s="1349"/>
      <c r="C472" s="1349"/>
      <c r="D472" s="1349"/>
      <c r="E472" s="1349"/>
      <c r="F472" s="1349"/>
      <c r="G472" s="1349"/>
      <c r="H472" s="1349"/>
    </row>
    <row r="473" spans="1:8" ht="15">
      <c r="A473" s="1349"/>
      <c r="B473" s="1349"/>
      <c r="C473" s="1349"/>
      <c r="D473" s="1349"/>
      <c r="E473" s="1349"/>
      <c r="F473" s="1349"/>
      <c r="G473" s="1349"/>
      <c r="H473" s="1349"/>
    </row>
    <row r="474" spans="1:8" ht="15">
      <c r="A474" s="1349"/>
      <c r="B474" s="1349"/>
      <c r="C474" s="1349"/>
      <c r="D474" s="1349"/>
      <c r="E474" s="1349"/>
      <c r="F474" s="1349"/>
      <c r="G474" s="1349"/>
      <c r="H474" s="1349"/>
    </row>
    <row r="475" spans="1:8" ht="15">
      <c r="A475" s="1349"/>
      <c r="B475" s="1349"/>
      <c r="C475" s="1349"/>
      <c r="D475" s="1349"/>
      <c r="E475" s="1349"/>
      <c r="F475" s="1349"/>
      <c r="G475" s="1349"/>
      <c r="H475" s="1349"/>
    </row>
    <row r="476" spans="1:8" ht="15">
      <c r="A476" s="1349"/>
      <c r="B476" s="1349"/>
      <c r="C476" s="1349"/>
      <c r="D476" s="1349"/>
      <c r="E476" s="1349"/>
      <c r="F476" s="1349"/>
      <c r="G476" s="1349"/>
      <c r="H476" s="1349"/>
    </row>
    <row r="477" spans="1:8" ht="15">
      <c r="A477" s="1349"/>
      <c r="B477" s="1349"/>
      <c r="C477" s="1349"/>
      <c r="D477" s="1349"/>
      <c r="E477" s="1349"/>
      <c r="F477" s="1349"/>
      <c r="G477" s="1349"/>
      <c r="H477" s="1349"/>
    </row>
    <row r="478" spans="1:8" ht="15">
      <c r="A478" s="1349"/>
      <c r="B478" s="1349"/>
      <c r="C478" s="1349"/>
      <c r="D478" s="1349"/>
      <c r="E478" s="1349"/>
      <c r="F478" s="1349"/>
      <c r="G478" s="1349"/>
      <c r="H478" s="1349"/>
    </row>
    <row r="479" spans="1:8" ht="15">
      <c r="A479" s="1349"/>
      <c r="B479" s="1349"/>
      <c r="C479" s="1349"/>
      <c r="D479" s="1349"/>
      <c r="E479" s="1349"/>
      <c r="F479" s="1349"/>
      <c r="G479" s="1349"/>
      <c r="H479" s="1349"/>
    </row>
    <row r="480" spans="1:8" ht="15">
      <c r="A480" s="1349"/>
      <c r="B480" s="1349"/>
      <c r="C480" s="1349"/>
      <c r="D480" s="1349"/>
      <c r="E480" s="1349"/>
      <c r="F480" s="1349"/>
      <c r="G480" s="1349"/>
      <c r="H480" s="1349"/>
    </row>
    <row r="481" spans="1:8" ht="15">
      <c r="A481" s="1349"/>
      <c r="B481" s="1349"/>
      <c r="C481" s="1349"/>
      <c r="D481" s="1349"/>
      <c r="E481" s="1349"/>
      <c r="F481" s="1349"/>
      <c r="G481" s="1349"/>
      <c r="H481" s="1349"/>
    </row>
    <row r="482" spans="1:8" ht="15">
      <c r="A482" s="1349"/>
      <c r="B482" s="1349"/>
      <c r="C482" s="1349"/>
      <c r="D482" s="1349"/>
      <c r="E482" s="1349"/>
      <c r="F482" s="1349"/>
      <c r="G482" s="1349"/>
      <c r="H482" s="1349"/>
    </row>
    <row r="483" spans="1:8" ht="15">
      <c r="A483" s="1349"/>
      <c r="B483" s="1349"/>
      <c r="C483" s="1349"/>
      <c r="D483" s="1349"/>
      <c r="E483" s="1349"/>
      <c r="F483" s="1349"/>
      <c r="G483" s="1349"/>
      <c r="H483" s="1349"/>
    </row>
    <row r="484" spans="1:8" ht="15">
      <c r="A484" s="1349"/>
      <c r="B484" s="1349"/>
      <c r="C484" s="1349"/>
      <c r="D484" s="1349"/>
      <c r="E484" s="1349"/>
      <c r="F484" s="1349"/>
      <c r="G484" s="1349"/>
      <c r="H484" s="1349"/>
    </row>
    <row r="485" spans="1:8" ht="15">
      <c r="A485" s="1349"/>
      <c r="B485" s="1349"/>
      <c r="C485" s="1349"/>
      <c r="D485" s="1349"/>
      <c r="E485" s="1349"/>
      <c r="F485" s="1349"/>
      <c r="G485" s="1349"/>
      <c r="H485" s="1349"/>
    </row>
    <row r="486" spans="1:8" ht="15">
      <c r="A486" s="1349"/>
      <c r="B486" s="1349"/>
      <c r="C486" s="1349"/>
      <c r="D486" s="1349"/>
      <c r="E486" s="1349"/>
      <c r="F486" s="1349"/>
      <c r="G486" s="1349"/>
      <c r="H486" s="1349"/>
    </row>
    <row r="487" spans="1:8" ht="15">
      <c r="A487" s="1349"/>
      <c r="B487" s="1349"/>
      <c r="C487" s="1349"/>
      <c r="D487" s="1349"/>
      <c r="E487" s="1349"/>
      <c r="F487" s="1349"/>
      <c r="G487" s="1349"/>
      <c r="H487" s="1349"/>
    </row>
    <row r="488" spans="1:8" ht="15">
      <c r="A488" s="1349"/>
      <c r="B488" s="1349"/>
      <c r="C488" s="1349"/>
      <c r="D488" s="1349"/>
      <c r="E488" s="1349"/>
      <c r="F488" s="1349"/>
      <c r="G488" s="1349"/>
      <c r="H488" s="1349"/>
    </row>
    <row r="489" spans="1:8" ht="15">
      <c r="A489" s="1349"/>
      <c r="B489" s="1349"/>
      <c r="C489" s="1349"/>
      <c r="D489" s="1349"/>
      <c r="E489" s="1349"/>
      <c r="F489" s="1349"/>
      <c r="G489" s="1349"/>
      <c r="H489" s="1349"/>
    </row>
    <row r="490" spans="1:8" ht="15">
      <c r="A490" s="1349"/>
      <c r="B490" s="1349"/>
      <c r="C490" s="1349"/>
      <c r="D490" s="1349"/>
      <c r="E490" s="1349"/>
      <c r="F490" s="1349"/>
      <c r="G490" s="1349"/>
      <c r="H490" s="1349"/>
    </row>
    <row r="491" spans="1:8" ht="15">
      <c r="A491" s="1349"/>
      <c r="B491" s="1349"/>
      <c r="C491" s="1349"/>
      <c r="D491" s="1349"/>
      <c r="E491" s="1349"/>
      <c r="F491" s="1349"/>
      <c r="G491" s="1349"/>
      <c r="H491" s="1349"/>
    </row>
    <row r="492" spans="1:8" ht="15">
      <c r="A492" s="1349"/>
      <c r="B492" s="1349"/>
      <c r="C492" s="1349"/>
      <c r="D492" s="1349"/>
      <c r="E492" s="1349"/>
      <c r="F492" s="1349"/>
      <c r="G492" s="1349"/>
      <c r="H492" s="1349"/>
    </row>
    <row r="493" spans="1:8" ht="15">
      <c r="A493" s="1349"/>
      <c r="B493" s="1349"/>
      <c r="C493" s="1349"/>
      <c r="D493" s="1349"/>
      <c r="E493" s="1349"/>
      <c r="F493" s="1349"/>
      <c r="G493" s="1349"/>
      <c r="H493" s="1349"/>
    </row>
    <row r="494" spans="1:8" ht="15">
      <c r="A494" s="1349"/>
      <c r="B494" s="1349"/>
      <c r="C494" s="1349"/>
      <c r="D494" s="1349"/>
      <c r="E494" s="1349"/>
      <c r="F494" s="1349"/>
      <c r="G494" s="1349"/>
      <c r="H494" s="1349"/>
    </row>
    <row r="495" spans="1:8" ht="15">
      <c r="A495" s="1349"/>
      <c r="B495" s="1349"/>
      <c r="C495" s="1349"/>
      <c r="D495" s="1349"/>
      <c r="E495" s="1349"/>
      <c r="F495" s="1349"/>
      <c r="G495" s="1349"/>
      <c r="H495" s="1349"/>
    </row>
    <row r="496" spans="1:8" ht="15">
      <c r="A496" s="1349"/>
      <c r="B496" s="1349"/>
      <c r="C496" s="1349"/>
      <c r="D496" s="1349"/>
      <c r="E496" s="1349"/>
      <c r="F496" s="1349"/>
      <c r="G496" s="1349"/>
      <c r="H496" s="1349"/>
    </row>
    <row r="497" spans="1:8" ht="15">
      <c r="A497" s="1349"/>
      <c r="B497" s="1349"/>
      <c r="C497" s="1349"/>
      <c r="D497" s="1349"/>
      <c r="E497" s="1349"/>
      <c r="F497" s="1349"/>
      <c r="G497" s="1349"/>
      <c r="H497" s="1349"/>
    </row>
    <row r="498" spans="1:8" ht="15">
      <c r="A498" s="1349"/>
      <c r="B498" s="1349"/>
      <c r="C498" s="1349"/>
      <c r="D498" s="1349"/>
      <c r="E498" s="1349"/>
      <c r="F498" s="1349"/>
      <c r="G498" s="1349"/>
      <c r="H498" s="1349"/>
    </row>
    <row r="499" spans="1:8" ht="15">
      <c r="A499" s="1349"/>
      <c r="B499" s="1349"/>
      <c r="C499" s="1349"/>
      <c r="D499" s="1349"/>
      <c r="E499" s="1349"/>
      <c r="F499" s="1349"/>
      <c r="G499" s="1349"/>
      <c r="H499" s="1349"/>
    </row>
    <row r="500" spans="1:8" ht="15">
      <c r="A500" s="1349"/>
      <c r="B500" s="1349"/>
      <c r="C500" s="1349"/>
      <c r="D500" s="1349"/>
      <c r="E500" s="1349"/>
      <c r="F500" s="1349"/>
      <c r="G500" s="1349"/>
      <c r="H500" s="1349"/>
    </row>
    <row r="501" spans="1:8" ht="15">
      <c r="A501" s="1349"/>
      <c r="B501" s="1349"/>
      <c r="C501" s="1349"/>
      <c r="D501" s="1349"/>
      <c r="E501" s="1349"/>
      <c r="F501" s="1349"/>
      <c r="G501" s="1349"/>
      <c r="H501" s="1349"/>
    </row>
    <row r="502" spans="1:8" ht="15">
      <c r="A502" s="1349"/>
      <c r="B502" s="1349"/>
      <c r="C502" s="1349"/>
      <c r="D502" s="1349"/>
      <c r="E502" s="1349"/>
      <c r="F502" s="1349"/>
      <c r="G502" s="1349"/>
      <c r="H502" s="1349"/>
    </row>
    <row r="503" spans="1:8" ht="15">
      <c r="A503" s="1349"/>
      <c r="B503" s="1349"/>
      <c r="C503" s="1349"/>
      <c r="D503" s="1349"/>
      <c r="E503" s="1349"/>
      <c r="F503" s="1349"/>
      <c r="G503" s="1349"/>
      <c r="H503" s="1349"/>
    </row>
    <row r="504" spans="1:8" ht="15">
      <c r="A504" s="1349"/>
      <c r="B504" s="1349"/>
      <c r="C504" s="1349"/>
      <c r="D504" s="1349"/>
      <c r="E504" s="1349"/>
      <c r="F504" s="1349"/>
      <c r="G504" s="1349"/>
      <c r="H504" s="1349"/>
    </row>
    <row r="505" spans="1:8" ht="15">
      <c r="A505" s="1349"/>
      <c r="B505" s="1349"/>
      <c r="C505" s="1349"/>
      <c r="D505" s="1349"/>
      <c r="E505" s="1349"/>
      <c r="F505" s="1349"/>
      <c r="G505" s="1349"/>
      <c r="H505" s="1349"/>
    </row>
    <row r="506" spans="1:8" ht="15">
      <c r="A506" s="1349"/>
      <c r="B506" s="1349"/>
      <c r="C506" s="1349"/>
      <c r="D506" s="1349"/>
      <c r="E506" s="1349"/>
      <c r="F506" s="1349"/>
      <c r="G506" s="1349"/>
      <c r="H506" s="1349"/>
    </row>
    <row r="507" spans="1:8" ht="15">
      <c r="A507" s="1349"/>
      <c r="B507" s="1349"/>
      <c r="C507" s="1349"/>
      <c r="D507" s="1349"/>
      <c r="E507" s="1349"/>
      <c r="F507" s="1349"/>
      <c r="G507" s="1349"/>
      <c r="H507" s="1349"/>
    </row>
    <row r="508" spans="1:8" ht="15">
      <c r="A508" s="1349"/>
      <c r="B508" s="1349"/>
      <c r="C508" s="1349"/>
      <c r="D508" s="1349"/>
      <c r="E508" s="1349"/>
      <c r="F508" s="1349"/>
      <c r="G508" s="1349"/>
      <c r="H508" s="1349"/>
    </row>
    <row r="509" spans="1:8" ht="15">
      <c r="A509" s="1349"/>
      <c r="B509" s="1349"/>
      <c r="C509" s="1349"/>
      <c r="D509" s="1349"/>
      <c r="E509" s="1349"/>
      <c r="F509" s="1349"/>
      <c r="G509" s="1349"/>
      <c r="H509" s="1349"/>
    </row>
    <row r="510" spans="1:8" ht="15">
      <c r="A510" s="1349"/>
      <c r="B510" s="1349"/>
      <c r="C510" s="1349"/>
      <c r="D510" s="1349"/>
      <c r="E510" s="1349"/>
      <c r="F510" s="1349"/>
      <c r="G510" s="1349"/>
      <c r="H510" s="1349"/>
    </row>
    <row r="511" spans="1:8" ht="15">
      <c r="A511" s="1349"/>
      <c r="B511" s="1349"/>
      <c r="C511" s="1349"/>
      <c r="D511" s="1349"/>
      <c r="E511" s="1349"/>
      <c r="F511" s="1349"/>
      <c r="G511" s="1349"/>
      <c r="H511" s="1349"/>
    </row>
    <row r="512" spans="1:8" ht="15">
      <c r="A512" s="1349"/>
      <c r="B512" s="1349"/>
      <c r="C512" s="1349"/>
      <c r="D512" s="1349"/>
      <c r="E512" s="1349"/>
      <c r="F512" s="1349"/>
      <c r="G512" s="1349"/>
      <c r="H512" s="1349"/>
    </row>
    <row r="513" spans="1:8" ht="15">
      <c r="A513" s="1349"/>
      <c r="B513" s="1349"/>
      <c r="C513" s="1349"/>
      <c r="D513" s="1349"/>
      <c r="E513" s="1349"/>
      <c r="F513" s="1349"/>
      <c r="G513" s="1349"/>
      <c r="H513" s="1349"/>
    </row>
    <row r="514" spans="1:8" ht="15">
      <c r="A514" s="1349"/>
      <c r="B514" s="1349"/>
      <c r="C514" s="1349"/>
      <c r="D514" s="1349"/>
      <c r="E514" s="1349"/>
      <c r="F514" s="1349"/>
      <c r="G514" s="1349"/>
      <c r="H514" s="1349"/>
    </row>
    <row r="515" spans="1:8" ht="15">
      <c r="A515" s="1349"/>
      <c r="B515" s="1349"/>
      <c r="C515" s="1349"/>
      <c r="D515" s="1349"/>
      <c r="E515" s="1349"/>
      <c r="F515" s="1349"/>
      <c r="G515" s="1349"/>
      <c r="H515" s="1349"/>
    </row>
    <row r="516" spans="1:8" ht="15">
      <c r="A516" s="1349"/>
      <c r="B516" s="1349"/>
      <c r="C516" s="1349"/>
      <c r="D516" s="1349"/>
      <c r="E516" s="1349"/>
      <c r="F516" s="1349"/>
      <c r="G516" s="1349"/>
      <c r="H516" s="1349"/>
    </row>
    <row r="517" spans="1:8" ht="15">
      <c r="A517" s="1349"/>
      <c r="B517" s="1349"/>
      <c r="C517" s="1349"/>
      <c r="D517" s="1349"/>
      <c r="E517" s="1349"/>
      <c r="F517" s="1349"/>
      <c r="G517" s="1349"/>
      <c r="H517" s="1349"/>
    </row>
    <row r="518" spans="1:8" ht="15">
      <c r="A518" s="1349"/>
      <c r="B518" s="1349"/>
      <c r="C518" s="1349"/>
      <c r="D518" s="1349"/>
      <c r="E518" s="1349"/>
      <c r="F518" s="1349"/>
      <c r="G518" s="1349"/>
      <c r="H518" s="1349"/>
    </row>
    <row r="519" spans="1:8" ht="15">
      <c r="A519" s="1349"/>
      <c r="B519" s="1349"/>
      <c r="C519" s="1349"/>
      <c r="D519" s="1349"/>
      <c r="E519" s="1349"/>
      <c r="F519" s="1349"/>
      <c r="G519" s="1349"/>
      <c r="H519" s="1349"/>
    </row>
    <row r="520" spans="1:8" ht="15">
      <c r="A520" s="1349"/>
      <c r="B520" s="1349"/>
      <c r="C520" s="1349"/>
      <c r="D520" s="1349"/>
      <c r="E520" s="1349"/>
      <c r="F520" s="1349"/>
      <c r="G520" s="1349"/>
      <c r="H520" s="1349"/>
    </row>
    <row r="521" spans="1:8" ht="15">
      <c r="A521" s="1349"/>
      <c r="B521" s="1349"/>
      <c r="C521" s="1349"/>
      <c r="D521" s="1349"/>
      <c r="E521" s="1349"/>
      <c r="F521" s="1349"/>
      <c r="G521" s="1349"/>
      <c r="H521" s="1349"/>
    </row>
    <row r="522" spans="1:8" ht="15">
      <c r="A522" s="1349"/>
      <c r="B522" s="1349"/>
      <c r="C522" s="1349"/>
      <c r="D522" s="1349"/>
      <c r="E522" s="1349"/>
      <c r="F522" s="1349"/>
      <c r="G522" s="1349"/>
      <c r="H522" s="1349"/>
    </row>
    <row r="523" spans="1:8" ht="15">
      <c r="A523" s="1349"/>
      <c r="B523" s="1349"/>
      <c r="C523" s="1349"/>
      <c r="D523" s="1349"/>
      <c r="E523" s="1349"/>
      <c r="F523" s="1349"/>
      <c r="G523" s="1349"/>
      <c r="H523" s="1349"/>
    </row>
    <row r="524" spans="1:8" ht="15">
      <c r="A524" s="1349"/>
      <c r="B524" s="1349"/>
      <c r="C524" s="1349"/>
      <c r="D524" s="1349"/>
      <c r="E524" s="1349"/>
      <c r="F524" s="1349"/>
      <c r="G524" s="1349"/>
      <c r="H524" s="1349"/>
    </row>
    <row r="525" spans="1:8" ht="15">
      <c r="A525" s="1349"/>
      <c r="B525" s="1349"/>
      <c r="C525" s="1349"/>
      <c r="D525" s="1349"/>
      <c r="E525" s="1349"/>
      <c r="F525" s="1349"/>
      <c r="G525" s="1349"/>
      <c r="H525" s="1349"/>
    </row>
    <row r="526" spans="1:8" ht="15">
      <c r="A526" s="1349"/>
      <c r="B526" s="1349"/>
      <c r="C526" s="1349"/>
      <c r="D526" s="1349"/>
      <c r="E526" s="1349"/>
      <c r="F526" s="1349"/>
      <c r="G526" s="1349"/>
      <c r="H526" s="1349"/>
    </row>
    <row r="527" spans="1:8" ht="15">
      <c r="A527" s="1349"/>
      <c r="B527" s="1349"/>
      <c r="C527" s="1349"/>
      <c r="D527" s="1349"/>
      <c r="E527" s="1349"/>
      <c r="F527" s="1349"/>
      <c r="G527" s="1349"/>
      <c r="H527" s="1349"/>
    </row>
    <row r="528" spans="1:8" ht="15">
      <c r="A528" s="1349"/>
      <c r="B528" s="1349"/>
      <c r="C528" s="1349"/>
      <c r="D528" s="1349"/>
      <c r="E528" s="1349"/>
      <c r="F528" s="1349"/>
      <c r="G528" s="1349"/>
      <c r="H528" s="1349"/>
    </row>
    <row r="529" spans="1:8" ht="15">
      <c r="A529" s="1349"/>
      <c r="B529" s="1349"/>
      <c r="C529" s="1349"/>
      <c r="D529" s="1349"/>
      <c r="E529" s="1349"/>
      <c r="F529" s="1349"/>
      <c r="G529" s="1349"/>
      <c r="H529" s="1349"/>
    </row>
    <row r="530" spans="1:8" ht="15">
      <c r="A530" s="1349"/>
      <c r="B530" s="1349"/>
      <c r="C530" s="1349"/>
      <c r="D530" s="1349"/>
      <c r="E530" s="1349"/>
      <c r="F530" s="1349"/>
      <c r="G530" s="1349"/>
      <c r="H530" s="1349"/>
    </row>
    <row r="531" spans="1:8" ht="15">
      <c r="A531" s="1349"/>
      <c r="B531" s="1349"/>
      <c r="C531" s="1349"/>
      <c r="D531" s="1349"/>
      <c r="E531" s="1349"/>
      <c r="F531" s="1349"/>
      <c r="G531" s="1349"/>
      <c r="H531" s="1349"/>
    </row>
    <row r="532" spans="1:8" ht="15">
      <c r="A532" s="1349"/>
      <c r="B532" s="1349"/>
      <c r="C532" s="1349"/>
      <c r="D532" s="1349"/>
      <c r="E532" s="1349"/>
      <c r="F532" s="1349"/>
      <c r="G532" s="1349"/>
      <c r="H532" s="1349"/>
    </row>
    <row r="533" spans="1:8" ht="15">
      <c r="A533" s="1349"/>
      <c r="B533" s="1349"/>
      <c r="C533" s="1349"/>
      <c r="D533" s="1349"/>
      <c r="E533" s="1349"/>
      <c r="F533" s="1349"/>
      <c r="G533" s="1349"/>
      <c r="H533" s="1349"/>
    </row>
    <row r="534" spans="1:8" ht="15">
      <c r="A534" s="1349"/>
      <c r="B534" s="1349"/>
      <c r="C534" s="1349"/>
      <c r="D534" s="1349"/>
      <c r="E534" s="1349"/>
      <c r="F534" s="1349"/>
      <c r="G534" s="1349"/>
      <c r="H534" s="1349"/>
    </row>
    <row r="535" spans="1:8" ht="15">
      <c r="A535" s="1349"/>
      <c r="B535" s="1349"/>
      <c r="C535" s="1349"/>
      <c r="D535" s="1349"/>
      <c r="E535" s="1349"/>
      <c r="F535" s="1349"/>
      <c r="G535" s="1349"/>
      <c r="H535" s="1349"/>
    </row>
    <row r="536" spans="1:8" ht="15">
      <c r="A536" s="1349"/>
      <c r="B536" s="1349"/>
      <c r="C536" s="1349"/>
      <c r="D536" s="1349"/>
      <c r="E536" s="1349"/>
      <c r="F536" s="1349"/>
      <c r="G536" s="1349"/>
      <c r="H536" s="1349"/>
    </row>
    <row r="537" spans="1:8" ht="15">
      <c r="A537" s="1349"/>
      <c r="B537" s="1349"/>
      <c r="C537" s="1349"/>
      <c r="D537" s="1349"/>
      <c r="E537" s="1349"/>
      <c r="F537" s="1349"/>
      <c r="G537" s="1349"/>
      <c r="H537" s="1349"/>
    </row>
    <row r="538" spans="1:8" ht="15">
      <c r="A538" s="1349"/>
      <c r="B538" s="1349"/>
      <c r="C538" s="1349"/>
      <c r="D538" s="1349"/>
      <c r="E538" s="1349"/>
      <c r="F538" s="1349"/>
      <c r="G538" s="1349"/>
      <c r="H538" s="1349"/>
    </row>
    <row r="539" spans="1:8" ht="15">
      <c r="A539" s="1349"/>
      <c r="B539" s="1349"/>
      <c r="C539" s="1349"/>
      <c r="D539" s="1349"/>
      <c r="E539" s="1349"/>
      <c r="F539" s="1349"/>
      <c r="G539" s="1349"/>
      <c r="H539" s="1349"/>
    </row>
    <row r="540" spans="1:8" ht="15">
      <c r="A540" s="1349"/>
      <c r="B540" s="1349"/>
      <c r="C540" s="1349"/>
      <c r="D540" s="1349"/>
      <c r="E540" s="1349"/>
      <c r="F540" s="1349"/>
      <c r="G540" s="1349"/>
      <c r="H540" s="1349"/>
    </row>
    <row r="541" spans="1:8" ht="15">
      <c r="A541" s="1349"/>
      <c r="B541" s="1349"/>
      <c r="C541" s="1349"/>
      <c r="D541" s="1349"/>
      <c r="E541" s="1349"/>
      <c r="F541" s="1349"/>
      <c r="G541" s="1349"/>
      <c r="H541" s="1349"/>
    </row>
    <row r="542" spans="1:8" ht="15">
      <c r="A542" s="1349"/>
      <c r="B542" s="1349"/>
      <c r="C542" s="1349"/>
      <c r="D542" s="1349"/>
      <c r="E542" s="1349"/>
      <c r="F542" s="1349"/>
      <c r="G542" s="1349"/>
      <c r="H542" s="1349"/>
    </row>
    <row r="543" spans="1:8" ht="15">
      <c r="A543" s="1349"/>
      <c r="B543" s="1349"/>
      <c r="C543" s="1349"/>
      <c r="D543" s="1349"/>
      <c r="E543" s="1349"/>
      <c r="F543" s="1349"/>
      <c r="G543" s="1349"/>
      <c r="H543" s="1349"/>
    </row>
    <row r="544" spans="1:8" ht="15">
      <c r="A544" s="1349"/>
      <c r="B544" s="1349"/>
      <c r="C544" s="1349"/>
      <c r="D544" s="1349"/>
      <c r="E544" s="1349"/>
      <c r="F544" s="1349"/>
      <c r="G544" s="1349"/>
      <c r="H544" s="1349"/>
    </row>
    <row r="545" spans="1:8" ht="15">
      <c r="A545" s="1349"/>
      <c r="B545" s="1349"/>
      <c r="C545" s="1349"/>
      <c r="D545" s="1349"/>
      <c r="E545" s="1349"/>
      <c r="F545" s="1349"/>
      <c r="G545" s="1349"/>
      <c r="H545" s="1349"/>
    </row>
    <row r="546" spans="1:8" ht="15">
      <c r="A546" s="1349"/>
      <c r="B546" s="1349"/>
      <c r="C546" s="1349"/>
      <c r="D546" s="1349"/>
      <c r="E546" s="1349"/>
      <c r="F546" s="1349"/>
      <c r="G546" s="1349"/>
      <c r="H546" s="1349"/>
    </row>
    <row r="547" spans="1:8" ht="15">
      <c r="A547" s="1349"/>
      <c r="B547" s="1349"/>
      <c r="C547" s="1349"/>
      <c r="D547" s="1349"/>
      <c r="E547" s="1349"/>
      <c r="F547" s="1349"/>
      <c r="G547" s="1349"/>
      <c r="H547" s="1349"/>
    </row>
    <row r="548" spans="1:8" ht="15">
      <c r="A548" s="1349"/>
      <c r="B548" s="1349"/>
      <c r="C548" s="1349"/>
      <c r="D548" s="1349"/>
      <c r="E548" s="1349"/>
      <c r="F548" s="1349"/>
      <c r="G548" s="1349"/>
      <c r="H548" s="1349"/>
    </row>
    <row r="549" spans="1:8" ht="15">
      <c r="A549" s="1349"/>
      <c r="B549" s="1349"/>
      <c r="C549" s="1349"/>
      <c r="D549" s="1349"/>
      <c r="E549" s="1349"/>
      <c r="F549" s="1349"/>
      <c r="G549" s="1349"/>
      <c r="H549" s="1349"/>
    </row>
    <row r="550" spans="1:8" ht="15">
      <c r="A550" s="1349"/>
      <c r="B550" s="1349"/>
      <c r="C550" s="1349"/>
      <c r="D550" s="1349"/>
      <c r="E550" s="1349"/>
      <c r="F550" s="1349"/>
      <c r="G550" s="1349"/>
      <c r="H550" s="1349"/>
    </row>
    <row r="551" spans="1:8" ht="15">
      <c r="A551" s="1349"/>
      <c r="B551" s="1349"/>
      <c r="C551" s="1349"/>
      <c r="D551" s="1349"/>
      <c r="E551" s="1349"/>
      <c r="F551" s="1349"/>
      <c r="G551" s="1349"/>
      <c r="H551" s="1349"/>
    </row>
    <row r="552" spans="1:8" ht="15">
      <c r="A552" s="1349"/>
      <c r="B552" s="1349"/>
      <c r="C552" s="1349"/>
      <c r="D552" s="1349"/>
      <c r="E552" s="1349"/>
      <c r="F552" s="1349"/>
      <c r="G552" s="1349"/>
      <c r="H552" s="1349"/>
    </row>
    <row r="553" spans="1:8" ht="15">
      <c r="A553" s="1349"/>
      <c r="B553" s="1349"/>
      <c r="C553" s="1349"/>
      <c r="D553" s="1349"/>
      <c r="E553" s="1349"/>
      <c r="F553" s="1349"/>
      <c r="G553" s="1349"/>
      <c r="H553" s="1349"/>
    </row>
    <row r="554" spans="1:8" ht="15">
      <c r="A554" s="1349"/>
      <c r="B554" s="1349"/>
      <c r="C554" s="1349"/>
      <c r="D554" s="1349"/>
      <c r="E554" s="1349"/>
      <c r="F554" s="1349"/>
      <c r="G554" s="1349"/>
      <c r="H554" s="1349"/>
    </row>
    <row r="555" spans="1:8" ht="15">
      <c r="A555" s="1349"/>
      <c r="B555" s="1349"/>
      <c r="C555" s="1349"/>
      <c r="D555" s="1349"/>
      <c r="E555" s="1349"/>
      <c r="F555" s="1349"/>
      <c r="G555" s="1349"/>
      <c r="H555" s="1349"/>
    </row>
    <row r="556" spans="1:8" ht="15">
      <c r="A556" s="1349"/>
      <c r="B556" s="1349"/>
      <c r="C556" s="1349"/>
      <c r="D556" s="1349"/>
      <c r="E556" s="1349"/>
      <c r="F556" s="1349"/>
      <c r="G556" s="1349"/>
      <c r="H556" s="1349"/>
    </row>
    <row r="557" spans="1:8" ht="15">
      <c r="A557" s="1349"/>
      <c r="B557" s="1349"/>
      <c r="C557" s="1349"/>
      <c r="D557" s="1349"/>
      <c r="E557" s="1349"/>
      <c r="F557" s="1349"/>
      <c r="G557" s="1349"/>
      <c r="H557" s="1349"/>
    </row>
    <row r="558" spans="1:8" ht="15">
      <c r="A558" s="1349"/>
      <c r="B558" s="1349"/>
      <c r="C558" s="1349"/>
      <c r="D558" s="1349"/>
      <c r="E558" s="1349"/>
      <c r="F558" s="1349"/>
      <c r="G558" s="1349"/>
      <c r="H558" s="1349"/>
    </row>
    <row r="559" spans="1:8" ht="15">
      <c r="A559" s="1349"/>
      <c r="B559" s="1349"/>
      <c r="C559" s="1349"/>
      <c r="D559" s="1349"/>
      <c r="E559" s="1349"/>
      <c r="F559" s="1349"/>
      <c r="G559" s="1349"/>
      <c r="H559" s="1349"/>
    </row>
    <row r="560" spans="1:8" ht="15">
      <c r="A560" s="1349"/>
      <c r="B560" s="1349"/>
      <c r="C560" s="1349"/>
      <c r="D560" s="1349"/>
      <c r="E560" s="1349"/>
      <c r="F560" s="1349"/>
      <c r="G560" s="1349"/>
      <c r="H560" s="1349"/>
    </row>
    <row r="561" spans="1:8" ht="15">
      <c r="A561" s="1349"/>
      <c r="B561" s="1349"/>
      <c r="C561" s="1349"/>
      <c r="D561" s="1349"/>
      <c r="E561" s="1349"/>
      <c r="F561" s="1349"/>
      <c r="G561" s="1349"/>
      <c r="H561" s="1349"/>
    </row>
    <row r="562" spans="1:8" ht="15">
      <c r="A562" s="1349"/>
      <c r="B562" s="1349"/>
      <c r="C562" s="1349"/>
      <c r="D562" s="1349"/>
      <c r="E562" s="1349"/>
      <c r="F562" s="1349"/>
      <c r="G562" s="1349"/>
      <c r="H562" s="1349"/>
    </row>
    <row r="563" spans="1:8" ht="15">
      <c r="A563" s="1349"/>
      <c r="B563" s="1349"/>
      <c r="C563" s="1349"/>
      <c r="D563" s="1349"/>
      <c r="E563" s="1349"/>
      <c r="F563" s="1349"/>
      <c r="G563" s="1349"/>
      <c r="H563" s="1349"/>
    </row>
    <row r="564" spans="1:8" ht="15">
      <c r="A564" s="1349"/>
      <c r="B564" s="1349"/>
      <c r="C564" s="1349"/>
      <c r="D564" s="1349"/>
      <c r="E564" s="1349"/>
      <c r="F564" s="1349"/>
      <c r="G564" s="1349"/>
      <c r="H564" s="1349"/>
    </row>
    <row r="565" spans="1:8" ht="15">
      <c r="A565" s="1349"/>
      <c r="B565" s="1349"/>
      <c r="C565" s="1349"/>
      <c r="D565" s="1349"/>
      <c r="E565" s="1349"/>
      <c r="F565" s="1349"/>
      <c r="G565" s="1349"/>
      <c r="H565" s="1349"/>
    </row>
    <row r="566" spans="1:8" ht="15">
      <c r="A566" s="1349"/>
      <c r="B566" s="1349"/>
      <c r="C566" s="1349"/>
      <c r="D566" s="1349"/>
      <c r="E566" s="1349"/>
      <c r="F566" s="1349"/>
      <c r="G566" s="1349"/>
      <c r="H566" s="1349"/>
    </row>
    <row r="567" spans="1:8" ht="15">
      <c r="A567" s="1349"/>
      <c r="B567" s="1349"/>
      <c r="C567" s="1349"/>
      <c r="D567" s="1349"/>
      <c r="E567" s="1349"/>
      <c r="F567" s="1349"/>
      <c r="G567" s="1349"/>
      <c r="H567" s="1349"/>
    </row>
    <row r="568" spans="1:8" ht="15">
      <c r="A568" s="1349"/>
      <c r="B568" s="1349"/>
      <c r="C568" s="1349"/>
      <c r="D568" s="1349"/>
      <c r="E568" s="1349"/>
      <c r="F568" s="1349"/>
      <c r="G568" s="1349"/>
      <c r="H568" s="1349"/>
    </row>
    <row r="569" spans="1:8" ht="15">
      <c r="A569" s="1349"/>
      <c r="B569" s="1349"/>
      <c r="C569" s="1349"/>
      <c r="D569" s="1349"/>
      <c r="E569" s="1349"/>
      <c r="F569" s="1349"/>
      <c r="G569" s="1349"/>
      <c r="H569" s="1349"/>
    </row>
    <row r="570" spans="1:8" ht="15">
      <c r="A570" s="1349"/>
      <c r="B570" s="1349"/>
      <c r="C570" s="1349"/>
      <c r="D570" s="1349"/>
      <c r="E570" s="1349"/>
      <c r="F570" s="1349"/>
      <c r="G570" s="1349"/>
      <c r="H570" s="1349"/>
    </row>
    <row r="571" spans="1:8" ht="15">
      <c r="A571" s="1349"/>
      <c r="B571" s="1349"/>
      <c r="C571" s="1349"/>
      <c r="D571" s="1349"/>
      <c r="E571" s="1349"/>
      <c r="F571" s="1349"/>
      <c r="G571" s="1349"/>
      <c r="H571" s="1349"/>
    </row>
    <row r="572" spans="1:8" ht="15">
      <c r="A572" s="1349"/>
      <c r="B572" s="1349"/>
      <c r="C572" s="1349"/>
      <c r="D572" s="1349"/>
      <c r="E572" s="1349"/>
      <c r="F572" s="1349"/>
      <c r="G572" s="1349"/>
      <c r="H572" s="1349"/>
    </row>
    <row r="573" spans="1:8" ht="15">
      <c r="A573" s="1349"/>
      <c r="B573" s="1349"/>
      <c r="C573" s="1349"/>
      <c r="D573" s="1349"/>
      <c r="E573" s="1349"/>
      <c r="F573" s="1349"/>
      <c r="G573" s="1349"/>
      <c r="H573" s="1349"/>
    </row>
    <row r="574" spans="1:8" ht="15">
      <c r="A574" s="1349"/>
      <c r="B574" s="1349"/>
      <c r="C574" s="1349"/>
      <c r="D574" s="1349"/>
      <c r="E574" s="1349"/>
      <c r="F574" s="1349"/>
      <c r="G574" s="1349"/>
      <c r="H574" s="1349"/>
    </row>
    <row r="575" spans="1:8" ht="15">
      <c r="A575" s="1349"/>
      <c r="B575" s="1349"/>
      <c r="C575" s="1349"/>
      <c r="D575" s="1349"/>
      <c r="E575" s="1349"/>
      <c r="F575" s="1349"/>
      <c r="G575" s="1349"/>
      <c r="H575" s="1349"/>
    </row>
    <row r="576" spans="1:8" ht="15">
      <c r="A576" s="1349"/>
      <c r="B576" s="1349"/>
      <c r="C576" s="1349"/>
      <c r="D576" s="1349"/>
      <c r="E576" s="1349"/>
      <c r="F576" s="1349"/>
      <c r="G576" s="1349"/>
      <c r="H576" s="1349"/>
    </row>
    <row r="577" spans="1:8" ht="15">
      <c r="A577" s="1349"/>
      <c r="B577" s="1349"/>
      <c r="C577" s="1349"/>
      <c r="D577" s="1349"/>
      <c r="E577" s="1349"/>
      <c r="F577" s="1349"/>
      <c r="G577" s="1349"/>
      <c r="H577" s="1349"/>
    </row>
    <row r="578" spans="1:8" ht="15">
      <c r="A578" s="1349"/>
      <c r="B578" s="1349"/>
      <c r="C578" s="1349"/>
      <c r="D578" s="1349"/>
      <c r="E578" s="1349"/>
      <c r="F578" s="1349"/>
      <c r="G578" s="1349"/>
      <c r="H578" s="1349"/>
    </row>
    <row r="579" spans="1:8" ht="15">
      <c r="A579" s="1349"/>
      <c r="B579" s="1349"/>
      <c r="C579" s="1349"/>
      <c r="D579" s="1349"/>
      <c r="E579" s="1349"/>
      <c r="F579" s="1349"/>
      <c r="G579" s="1349"/>
      <c r="H579" s="1349"/>
    </row>
    <row r="580" spans="1:8" ht="15">
      <c r="A580" s="1349"/>
      <c r="B580" s="1349"/>
      <c r="C580" s="1349"/>
      <c r="D580" s="1349"/>
      <c r="E580" s="1349"/>
      <c r="F580" s="1349"/>
      <c r="G580" s="1349"/>
      <c r="H580" s="1349"/>
    </row>
    <row r="581" spans="1:8" ht="15">
      <c r="A581" s="1349"/>
      <c r="B581" s="1349"/>
      <c r="C581" s="1349"/>
      <c r="D581" s="1349"/>
      <c r="E581" s="1349"/>
      <c r="F581" s="1349"/>
      <c r="G581" s="1349"/>
      <c r="H581" s="1349"/>
    </row>
    <row r="582" spans="1:8" ht="15">
      <c r="A582" s="1349"/>
      <c r="B582" s="1349"/>
      <c r="C582" s="1349"/>
      <c r="D582" s="1349"/>
      <c r="E582" s="1349"/>
      <c r="F582" s="1349"/>
      <c r="G582" s="1349"/>
      <c r="H582" s="1349"/>
    </row>
    <row r="583" spans="1:8" ht="15">
      <c r="A583" s="1349"/>
      <c r="B583" s="1349"/>
      <c r="C583" s="1349"/>
      <c r="D583" s="1349"/>
      <c r="E583" s="1349"/>
      <c r="F583" s="1349"/>
      <c r="G583" s="1349"/>
      <c r="H583" s="1349"/>
    </row>
    <row r="584" spans="1:8" ht="15">
      <c r="A584" s="1349"/>
      <c r="B584" s="1349"/>
      <c r="C584" s="1349"/>
      <c r="D584" s="1349"/>
      <c r="E584" s="1349"/>
      <c r="F584" s="1349"/>
      <c r="G584" s="1349"/>
      <c r="H584" s="1349"/>
    </row>
    <row r="585" spans="1:8" ht="15">
      <c r="A585" s="1349"/>
      <c r="B585" s="1349"/>
      <c r="C585" s="1349"/>
      <c r="D585" s="1349"/>
      <c r="E585" s="1349"/>
      <c r="F585" s="1349"/>
      <c r="G585" s="1349"/>
      <c r="H585" s="1349"/>
    </row>
    <row r="586" spans="1:8" ht="15">
      <c r="A586" s="1349"/>
      <c r="B586" s="1349"/>
      <c r="C586" s="1349"/>
      <c r="D586" s="1349"/>
      <c r="E586" s="1349"/>
      <c r="F586" s="1349"/>
      <c r="G586" s="1349"/>
      <c r="H586" s="1349"/>
    </row>
    <row r="587" spans="1:8" ht="15">
      <c r="A587" s="1349"/>
      <c r="B587" s="1349"/>
      <c r="C587" s="1349"/>
      <c r="D587" s="1349"/>
      <c r="E587" s="1349"/>
      <c r="F587" s="1349"/>
      <c r="G587" s="1349"/>
      <c r="H587" s="1349"/>
    </row>
    <row r="588" spans="1:8" ht="15">
      <c r="A588" s="1349"/>
      <c r="B588" s="1349"/>
      <c r="C588" s="1349"/>
      <c r="D588" s="1349"/>
      <c r="E588" s="1349"/>
      <c r="F588" s="1349"/>
      <c r="G588" s="1349"/>
      <c r="H588" s="1349"/>
    </row>
    <row r="589" spans="1:8" ht="15">
      <c r="A589" s="1349"/>
      <c r="B589" s="1349"/>
      <c r="C589" s="1349"/>
      <c r="D589" s="1349"/>
      <c r="E589" s="1349"/>
      <c r="F589" s="1349"/>
      <c r="G589" s="1349"/>
      <c r="H589" s="1349"/>
    </row>
    <row r="590" spans="1:8" ht="15">
      <c r="A590" s="1349"/>
      <c r="B590" s="1349"/>
      <c r="C590" s="1349"/>
      <c r="D590" s="1349"/>
      <c r="E590" s="1349"/>
      <c r="F590" s="1349"/>
      <c r="G590" s="1349"/>
      <c r="H590" s="1349"/>
    </row>
    <row r="591" spans="1:8" ht="15">
      <c r="A591" s="1349"/>
      <c r="B591" s="1349"/>
      <c r="C591" s="1349"/>
      <c r="D591" s="1349"/>
      <c r="E591" s="1349"/>
      <c r="F591" s="1349"/>
      <c r="G591" s="1349"/>
      <c r="H591" s="1349"/>
    </row>
    <row r="592" spans="1:8" ht="15">
      <c r="A592" s="1349"/>
      <c r="B592" s="1349"/>
      <c r="C592" s="1349"/>
      <c r="D592" s="1349"/>
      <c r="E592" s="1349"/>
      <c r="F592" s="1349"/>
      <c r="G592" s="1349"/>
      <c r="H592" s="1349"/>
    </row>
    <row r="593" spans="1:8" ht="15">
      <c r="A593" s="1349"/>
      <c r="B593" s="1349"/>
      <c r="C593" s="1349"/>
      <c r="D593" s="1349"/>
      <c r="E593" s="1349"/>
      <c r="F593" s="1349"/>
      <c r="G593" s="1349"/>
      <c r="H593" s="1349"/>
    </row>
    <row r="594" spans="1:8" ht="15">
      <c r="A594" s="1349"/>
      <c r="B594" s="1349"/>
      <c r="C594" s="1349"/>
      <c r="D594" s="1349"/>
      <c r="E594" s="1349"/>
      <c r="F594" s="1349"/>
      <c r="G594" s="1349"/>
      <c r="H594" s="1349"/>
    </row>
    <row r="595" spans="1:8" ht="15">
      <c r="A595" s="1349"/>
      <c r="B595" s="1349"/>
      <c r="C595" s="1349"/>
      <c r="D595" s="1349"/>
      <c r="E595" s="1349"/>
      <c r="F595" s="1349"/>
      <c r="G595" s="1349"/>
      <c r="H595" s="1349"/>
    </row>
    <row r="596" spans="1:8" ht="15">
      <c r="A596" s="1349"/>
      <c r="B596" s="1349"/>
      <c r="C596" s="1349"/>
      <c r="D596" s="1349"/>
      <c r="E596" s="1349"/>
      <c r="F596" s="1349"/>
      <c r="G596" s="1349"/>
      <c r="H596" s="1349"/>
    </row>
    <row r="597" spans="1:8" ht="15">
      <c r="A597" s="1349"/>
      <c r="B597" s="1349"/>
      <c r="C597" s="1349"/>
      <c r="D597" s="1349"/>
      <c r="E597" s="1349"/>
      <c r="F597" s="1349"/>
      <c r="G597" s="1349"/>
      <c r="H597" s="1349"/>
    </row>
    <row r="598" spans="1:8" ht="15">
      <c r="A598" s="1349"/>
      <c r="B598" s="1349"/>
      <c r="C598" s="1349"/>
      <c r="D598" s="1349"/>
      <c r="E598" s="1349"/>
      <c r="F598" s="1349"/>
      <c r="G598" s="1349"/>
      <c r="H598" s="1349"/>
    </row>
    <row r="599" spans="1:8" ht="15">
      <c r="A599" s="1349"/>
      <c r="B599" s="1349"/>
      <c r="C599" s="1349"/>
      <c r="D599" s="1349"/>
      <c r="E599" s="1349"/>
      <c r="F599" s="1349"/>
      <c r="G599" s="1349"/>
      <c r="H599" s="1349"/>
    </row>
    <row r="600" spans="1:8" ht="15">
      <c r="A600" s="1349"/>
      <c r="B600" s="1349"/>
      <c r="C600" s="1349"/>
      <c r="D600" s="1349"/>
      <c r="E600" s="1349"/>
      <c r="F600" s="1349"/>
      <c r="G600" s="1349"/>
      <c r="H600" s="1349"/>
    </row>
    <row r="601" spans="1:8" ht="15">
      <c r="A601" s="1349"/>
      <c r="B601" s="1349"/>
      <c r="C601" s="1349"/>
      <c r="D601" s="1349"/>
      <c r="E601" s="1349"/>
      <c r="F601" s="1349"/>
      <c r="G601" s="1349"/>
      <c r="H601" s="1349"/>
    </row>
    <row r="602" spans="1:8" ht="15">
      <c r="A602" s="1349"/>
      <c r="B602" s="1349"/>
      <c r="C602" s="1349"/>
      <c r="D602" s="1349"/>
      <c r="E602" s="1349"/>
      <c r="F602" s="1349"/>
      <c r="G602" s="1349"/>
      <c r="H602" s="1349"/>
    </row>
    <row r="603" spans="1:8" ht="15">
      <c r="A603" s="1349"/>
      <c r="B603" s="1349"/>
      <c r="C603" s="1349"/>
      <c r="D603" s="1349"/>
      <c r="E603" s="1349"/>
      <c r="F603" s="1349"/>
      <c r="G603" s="1349"/>
      <c r="H603" s="1349"/>
    </row>
    <row r="604" spans="1:8" ht="15">
      <c r="A604" s="1349"/>
      <c r="B604" s="1349"/>
      <c r="C604" s="1349"/>
      <c r="D604" s="1349"/>
      <c r="E604" s="1349"/>
      <c r="F604" s="1349"/>
      <c r="G604" s="1349"/>
      <c r="H604" s="1349"/>
    </row>
    <row r="605" spans="1:8" ht="15">
      <c r="A605" s="1349"/>
      <c r="B605" s="1349"/>
      <c r="C605" s="1349"/>
      <c r="D605" s="1349"/>
      <c r="E605" s="1349"/>
      <c r="F605" s="1349"/>
      <c r="G605" s="1349"/>
      <c r="H605" s="1349"/>
    </row>
    <row r="606" spans="1:8" ht="15">
      <c r="A606" s="1349"/>
      <c r="B606" s="1349"/>
      <c r="C606" s="1349"/>
      <c r="D606" s="1349"/>
      <c r="E606" s="1349"/>
      <c r="F606" s="1349"/>
      <c r="G606" s="1349"/>
      <c r="H606" s="1349"/>
    </row>
    <row r="607" spans="1:8" ht="15">
      <c r="A607" s="1349"/>
      <c r="B607" s="1349"/>
      <c r="C607" s="1349"/>
      <c r="D607" s="1349"/>
      <c r="E607" s="1349"/>
      <c r="F607" s="1349"/>
      <c r="G607" s="1349"/>
      <c r="H607" s="1349"/>
    </row>
    <row r="608" spans="1:8" ht="15">
      <c r="A608" s="1349"/>
      <c r="B608" s="1349"/>
      <c r="C608" s="1349"/>
      <c r="D608" s="1349"/>
      <c r="E608" s="1349"/>
      <c r="F608" s="1349"/>
      <c r="G608" s="1349"/>
      <c r="H608" s="1349"/>
    </row>
    <row r="609" spans="1:8" ht="15">
      <c r="A609" s="1349"/>
      <c r="B609" s="1349"/>
      <c r="C609" s="1349"/>
      <c r="D609" s="1349"/>
      <c r="E609" s="1349"/>
      <c r="F609" s="1349"/>
      <c r="G609" s="1349"/>
      <c r="H609" s="1349"/>
    </row>
    <row r="610" spans="1:8" ht="15">
      <c r="A610" s="1349"/>
      <c r="B610" s="1349"/>
      <c r="C610" s="1349"/>
      <c r="D610" s="1349"/>
      <c r="E610" s="1349"/>
      <c r="F610" s="1349"/>
      <c r="G610" s="1349"/>
      <c r="H610" s="1349"/>
    </row>
    <row r="611" spans="1:8" ht="15">
      <c r="A611" s="1349"/>
      <c r="B611" s="1349"/>
      <c r="C611" s="1349"/>
      <c r="D611" s="1349"/>
      <c r="E611" s="1349"/>
      <c r="F611" s="1349"/>
      <c r="G611" s="1349"/>
      <c r="H611" s="1349"/>
    </row>
    <row r="612" spans="1:8" ht="15">
      <c r="A612" s="1349"/>
      <c r="B612" s="1349"/>
      <c r="C612" s="1349"/>
      <c r="D612" s="1349"/>
      <c r="E612" s="1349"/>
      <c r="F612" s="1349"/>
      <c r="G612" s="1349"/>
      <c r="H612" s="1349"/>
    </row>
    <row r="613" spans="1:8" ht="15">
      <c r="A613" s="1349"/>
      <c r="B613" s="1349"/>
      <c r="C613" s="1349"/>
      <c r="D613" s="1349"/>
      <c r="E613" s="1349"/>
      <c r="F613" s="1349"/>
      <c r="G613" s="1349"/>
      <c r="H613" s="1349"/>
    </row>
    <row r="614" spans="1:8" ht="15">
      <c r="A614" s="1349"/>
      <c r="B614" s="1349"/>
      <c r="C614" s="1349"/>
      <c r="D614" s="1349"/>
      <c r="E614" s="1349"/>
      <c r="F614" s="1349"/>
      <c r="G614" s="1349"/>
      <c r="H614" s="1349"/>
    </row>
    <row r="615" spans="1:8" ht="15">
      <c r="A615" s="1349"/>
      <c r="B615" s="1349"/>
      <c r="C615" s="1349"/>
      <c r="D615" s="1349"/>
      <c r="E615" s="1349"/>
      <c r="F615" s="1349"/>
      <c r="G615" s="1349"/>
      <c r="H615" s="1349"/>
    </row>
    <row r="616" spans="1:8" ht="15">
      <c r="A616" s="1349"/>
      <c r="B616" s="1349"/>
      <c r="C616" s="1349"/>
      <c r="D616" s="1349"/>
      <c r="E616" s="1349"/>
      <c r="F616" s="1349"/>
      <c r="G616" s="1349"/>
      <c r="H616" s="1349"/>
    </row>
    <row r="617" spans="1:8" ht="15">
      <c r="A617" s="1349"/>
      <c r="B617" s="1349"/>
      <c r="C617" s="1349"/>
      <c r="D617" s="1349"/>
      <c r="E617" s="1349"/>
      <c r="F617" s="1349"/>
      <c r="G617" s="1349"/>
      <c r="H617" s="1349"/>
    </row>
    <row r="618" spans="1:8" ht="15">
      <c r="A618" s="1349"/>
      <c r="B618" s="1349"/>
      <c r="C618" s="1349"/>
      <c r="D618" s="1349"/>
      <c r="E618" s="1349"/>
      <c r="F618" s="1349"/>
      <c r="G618" s="1349"/>
      <c r="H618" s="1349"/>
    </row>
    <row r="619" spans="1:8" ht="15">
      <c r="A619" s="1349"/>
      <c r="B619" s="1349"/>
      <c r="C619" s="1349"/>
      <c r="D619" s="1349"/>
      <c r="E619" s="1349"/>
      <c r="F619" s="1349"/>
      <c r="G619" s="1349"/>
      <c r="H619" s="1349"/>
    </row>
    <row r="620" spans="1:8" ht="15">
      <c r="A620" s="1349"/>
      <c r="B620" s="1349"/>
      <c r="C620" s="1349"/>
      <c r="D620" s="1349"/>
      <c r="E620" s="1349"/>
      <c r="F620" s="1349"/>
      <c r="G620" s="1349"/>
      <c r="H620" s="1349"/>
    </row>
    <row r="621" spans="1:8" ht="15">
      <c r="A621" s="1349"/>
      <c r="B621" s="1349"/>
      <c r="C621" s="1349"/>
      <c r="D621" s="1349"/>
      <c r="E621" s="1349"/>
      <c r="F621" s="1349"/>
      <c r="G621" s="1349"/>
      <c r="H621" s="1349"/>
    </row>
    <row r="622" spans="1:8" ht="15">
      <c r="A622" s="1349"/>
      <c r="B622" s="1349"/>
      <c r="C622" s="1349"/>
      <c r="D622" s="1349"/>
      <c r="E622" s="1349"/>
      <c r="F622" s="1349"/>
      <c r="G622" s="1349"/>
      <c r="H622" s="1349"/>
    </row>
    <row r="623" spans="1:8" ht="15">
      <c r="A623" s="1349"/>
      <c r="B623" s="1349"/>
      <c r="C623" s="1349"/>
      <c r="D623" s="1349"/>
      <c r="E623" s="1349"/>
      <c r="F623" s="1349"/>
      <c r="G623" s="1349"/>
      <c r="H623" s="1349"/>
    </row>
    <row r="624" spans="1:8" ht="15">
      <c r="A624" s="1349"/>
      <c r="B624" s="1349"/>
      <c r="C624" s="1349"/>
      <c r="D624" s="1349"/>
      <c r="E624" s="1349"/>
      <c r="F624" s="1349"/>
      <c r="G624" s="1349"/>
      <c r="H624" s="1349"/>
    </row>
    <row r="625" spans="1:8" ht="15">
      <c r="A625" s="1349"/>
      <c r="B625" s="1349"/>
      <c r="C625" s="1349"/>
      <c r="D625" s="1349"/>
      <c r="E625" s="1349"/>
      <c r="F625" s="1349"/>
      <c r="G625" s="1349"/>
      <c r="H625" s="1349"/>
    </row>
    <row r="626" spans="1:8" ht="15">
      <c r="A626" s="1349"/>
      <c r="B626" s="1349"/>
      <c r="C626" s="1349"/>
      <c r="D626" s="1349"/>
      <c r="E626" s="1349"/>
      <c r="F626" s="1349"/>
      <c r="G626" s="1349"/>
      <c r="H626" s="1349"/>
    </row>
    <row r="627" spans="1:8" ht="15">
      <c r="A627" s="1349"/>
      <c r="B627" s="1349"/>
      <c r="C627" s="1349"/>
      <c r="D627" s="1349"/>
      <c r="E627" s="1349"/>
      <c r="F627" s="1349"/>
      <c r="G627" s="1349"/>
      <c r="H627" s="1349"/>
    </row>
    <row r="628" spans="1:8" ht="15">
      <c r="A628" s="1349"/>
      <c r="B628" s="1349"/>
      <c r="C628" s="1349"/>
      <c r="D628" s="1349"/>
      <c r="E628" s="1349"/>
      <c r="F628" s="1349"/>
      <c r="G628" s="1349"/>
      <c r="H628" s="1349"/>
    </row>
    <row r="629" spans="1:8" ht="15">
      <c r="A629" s="1349"/>
      <c r="B629" s="1349"/>
      <c r="C629" s="1349"/>
      <c r="D629" s="1349"/>
      <c r="E629" s="1349"/>
      <c r="F629" s="1349"/>
      <c r="G629" s="1349"/>
      <c r="H629" s="1349"/>
    </row>
    <row r="630" spans="1:8" ht="15">
      <c r="A630" s="1349"/>
      <c r="B630" s="1349"/>
      <c r="C630" s="1349"/>
      <c r="D630" s="1349"/>
      <c r="E630" s="1349"/>
      <c r="F630" s="1349"/>
      <c r="G630" s="1349"/>
      <c r="H630" s="1349"/>
    </row>
    <row r="631" spans="1:8" ht="15">
      <c r="A631" s="1349"/>
      <c r="B631" s="1349"/>
      <c r="C631" s="1349"/>
      <c r="D631" s="1349"/>
      <c r="E631" s="1349"/>
      <c r="F631" s="1349"/>
      <c r="G631" s="1349"/>
      <c r="H631" s="1349"/>
    </row>
    <row r="632" spans="1:8" ht="15">
      <c r="A632" s="1349"/>
      <c r="B632" s="1349"/>
      <c r="C632" s="1349"/>
      <c r="D632" s="1349"/>
      <c r="E632" s="1349"/>
      <c r="F632" s="1349"/>
      <c r="G632" s="1349"/>
      <c r="H632" s="1349"/>
    </row>
    <row r="633" spans="1:8" ht="15">
      <c r="A633" s="1349"/>
      <c r="B633" s="1349"/>
      <c r="C633" s="1349"/>
      <c r="D633" s="1349"/>
      <c r="E633" s="1349"/>
      <c r="F633" s="1349"/>
      <c r="G633" s="1349"/>
      <c r="H633" s="1349"/>
    </row>
    <row r="634" spans="1:8" ht="15">
      <c r="A634" s="1349"/>
      <c r="B634" s="1349"/>
      <c r="C634" s="1349"/>
      <c r="D634" s="1349"/>
      <c r="E634" s="1349"/>
      <c r="F634" s="1349"/>
      <c r="G634" s="1349"/>
      <c r="H634" s="1349"/>
    </row>
    <row r="635" spans="1:8" ht="15">
      <c r="A635" s="1349"/>
      <c r="B635" s="1349"/>
      <c r="C635" s="1349"/>
      <c r="D635" s="1349"/>
      <c r="E635" s="1349"/>
      <c r="F635" s="1349"/>
      <c r="G635" s="1349"/>
      <c r="H635" s="1349"/>
    </row>
    <row r="636" spans="1:8" ht="15">
      <c r="A636" s="1349"/>
      <c r="B636" s="1349"/>
      <c r="C636" s="1349"/>
      <c r="D636" s="1349"/>
      <c r="E636" s="1349"/>
      <c r="F636" s="1349"/>
      <c r="G636" s="1349"/>
      <c r="H636" s="1349"/>
    </row>
    <row r="637" spans="1:8" ht="15">
      <c r="A637" s="1349"/>
      <c r="B637" s="1349"/>
      <c r="C637" s="1349"/>
      <c r="D637" s="1349"/>
      <c r="E637" s="1349"/>
      <c r="F637" s="1349"/>
      <c r="G637" s="1349"/>
      <c r="H637" s="1349"/>
    </row>
    <row r="638" spans="1:8" ht="15">
      <c r="A638" s="1349"/>
      <c r="B638" s="1349"/>
      <c r="C638" s="1349"/>
      <c r="D638" s="1349"/>
      <c r="E638" s="1349"/>
      <c r="F638" s="1349"/>
      <c r="G638" s="1349"/>
      <c r="H638" s="1349"/>
    </row>
    <row r="639" spans="1:8" ht="15">
      <c r="A639" s="1349"/>
      <c r="B639" s="1349"/>
      <c r="C639" s="1349"/>
      <c r="D639" s="1349"/>
      <c r="E639" s="1349"/>
      <c r="F639" s="1349"/>
      <c r="G639" s="1349"/>
      <c r="H639" s="1349"/>
    </row>
    <row r="640" spans="1:8" ht="15">
      <c r="A640" s="1349"/>
      <c r="B640" s="1349"/>
      <c r="C640" s="1349"/>
      <c r="D640" s="1349"/>
      <c r="E640" s="1349"/>
      <c r="F640" s="1349"/>
      <c r="G640" s="1349"/>
      <c r="H640" s="1349"/>
    </row>
    <row r="641" spans="1:8" ht="15">
      <c r="A641" s="1349"/>
      <c r="B641" s="1349"/>
      <c r="C641" s="1349"/>
      <c r="D641" s="1349"/>
      <c r="E641" s="1349"/>
      <c r="F641" s="1349"/>
      <c r="G641" s="1349"/>
      <c r="H641" s="1349"/>
    </row>
    <row r="642" spans="1:8" ht="15">
      <c r="A642" s="1349"/>
      <c r="B642" s="1349"/>
      <c r="C642" s="1349"/>
      <c r="D642" s="1349"/>
      <c r="E642" s="1349"/>
      <c r="F642" s="1349"/>
      <c r="G642" s="1349"/>
      <c r="H642" s="1349"/>
    </row>
    <row r="643" spans="1:8" ht="15">
      <c r="A643" s="1349"/>
      <c r="B643" s="1349"/>
      <c r="C643" s="1349"/>
      <c r="D643" s="1349"/>
      <c r="E643" s="1349"/>
      <c r="F643" s="1349"/>
      <c r="G643" s="1349"/>
      <c r="H643" s="1349"/>
    </row>
    <row r="644" spans="1:8" ht="15">
      <c r="A644" s="1349"/>
      <c r="B644" s="1349"/>
      <c r="C644" s="1349"/>
      <c r="D644" s="1349"/>
      <c r="E644" s="1349"/>
      <c r="F644" s="1349"/>
      <c r="G644" s="1349"/>
      <c r="H644" s="1349"/>
    </row>
    <row r="645" spans="1:8" ht="15">
      <c r="A645" s="1349"/>
      <c r="B645" s="1349"/>
      <c r="C645" s="1349"/>
      <c r="D645" s="1349"/>
      <c r="E645" s="1349"/>
      <c r="F645" s="1349"/>
      <c r="G645" s="1349"/>
      <c r="H645" s="1349"/>
    </row>
    <row r="646" spans="1:8" ht="15">
      <c r="A646" s="1349"/>
      <c r="B646" s="1349"/>
      <c r="C646" s="1349"/>
      <c r="D646" s="1349"/>
      <c r="E646" s="1349"/>
      <c r="F646" s="1349"/>
      <c r="G646" s="1349"/>
      <c r="H646" s="1349"/>
    </row>
    <row r="647" spans="1:8" ht="15">
      <c r="A647" s="1349"/>
      <c r="B647" s="1349"/>
      <c r="C647" s="1349"/>
      <c r="D647" s="1349"/>
      <c r="E647" s="1349"/>
      <c r="F647" s="1349"/>
      <c r="G647" s="1349"/>
      <c r="H647" s="1349"/>
    </row>
    <row r="648" spans="1:8" ht="15">
      <c r="A648" s="1349"/>
      <c r="B648" s="1349"/>
      <c r="C648" s="1349"/>
      <c r="D648" s="1349"/>
      <c r="E648" s="1349"/>
      <c r="F648" s="1349"/>
      <c r="G648" s="1349"/>
      <c r="H648" s="1349"/>
    </row>
    <row r="649" spans="1:8" ht="15">
      <c r="A649" s="1349"/>
      <c r="B649" s="1349"/>
      <c r="C649" s="1349"/>
      <c r="D649" s="1349"/>
      <c r="E649" s="1349"/>
      <c r="F649" s="1349"/>
      <c r="G649" s="1349"/>
      <c r="H649" s="1349"/>
    </row>
    <row r="650" spans="1:8" ht="15">
      <c r="A650" s="1349"/>
      <c r="B650" s="1349"/>
      <c r="C650" s="1349"/>
      <c r="D650" s="1349"/>
      <c r="E650" s="1349"/>
      <c r="F650" s="1349"/>
      <c r="G650" s="1349"/>
      <c r="H650" s="1349"/>
    </row>
    <row r="651" spans="1:8" ht="15">
      <c r="A651" s="1349"/>
      <c r="B651" s="1349"/>
      <c r="C651" s="1349"/>
      <c r="D651" s="1349"/>
      <c r="E651" s="1349"/>
      <c r="F651" s="1349"/>
      <c r="G651" s="1349"/>
      <c r="H651" s="1349"/>
    </row>
    <row r="652" spans="1:8" ht="15">
      <c r="A652" s="1349"/>
      <c r="B652" s="1349"/>
      <c r="C652" s="1349"/>
      <c r="D652" s="1349"/>
      <c r="E652" s="1349"/>
      <c r="F652" s="1349"/>
      <c r="G652" s="1349"/>
      <c r="H652" s="1349"/>
    </row>
    <row r="653" spans="1:8" ht="15">
      <c r="A653" s="1349"/>
      <c r="B653" s="1349"/>
      <c r="C653" s="1349"/>
      <c r="D653" s="1349"/>
      <c r="E653" s="1349"/>
      <c r="F653" s="1349"/>
      <c r="G653" s="1349"/>
      <c r="H653" s="1349"/>
    </row>
    <row r="654" spans="1:8" ht="15">
      <c r="A654" s="1349"/>
      <c r="B654" s="1349"/>
      <c r="C654" s="1349"/>
      <c r="D654" s="1349"/>
      <c r="E654" s="1349"/>
      <c r="F654" s="1349"/>
      <c r="G654" s="1349"/>
      <c r="H654" s="1349"/>
    </row>
    <row r="655" spans="1:8" ht="15">
      <c r="A655" s="1349"/>
      <c r="B655" s="1349"/>
      <c r="C655" s="1349"/>
      <c r="D655" s="1349"/>
      <c r="E655" s="1349"/>
      <c r="F655" s="1349"/>
      <c r="G655" s="1349"/>
      <c r="H655" s="1349"/>
    </row>
    <row r="656" spans="1:8" ht="15">
      <c r="A656" s="1349"/>
      <c r="B656" s="1349"/>
      <c r="C656" s="1349"/>
      <c r="D656" s="1349"/>
      <c r="E656" s="1349"/>
      <c r="F656" s="1349"/>
      <c r="G656" s="1349"/>
      <c r="H656" s="1349"/>
    </row>
    <row r="657" spans="1:8" ht="15">
      <c r="A657" s="1349"/>
      <c r="B657" s="1349"/>
      <c r="C657" s="1349"/>
      <c r="D657" s="1349"/>
      <c r="E657" s="1349"/>
      <c r="F657" s="1349"/>
      <c r="G657" s="1349"/>
      <c r="H657" s="1349"/>
    </row>
    <row r="658" spans="1:8" ht="15">
      <c r="A658" s="1349"/>
      <c r="B658" s="1349"/>
      <c r="C658" s="1349"/>
      <c r="D658" s="1349"/>
      <c r="E658" s="1349"/>
      <c r="F658" s="1349"/>
      <c r="G658" s="1349"/>
      <c r="H658" s="1349"/>
    </row>
    <row r="659" spans="1:8" ht="15">
      <c r="A659" s="1349"/>
      <c r="B659" s="1349"/>
      <c r="C659" s="1349"/>
      <c r="D659" s="1349"/>
      <c r="E659" s="1349"/>
      <c r="F659" s="1349"/>
      <c r="G659" s="1349"/>
      <c r="H659" s="1349"/>
    </row>
    <row r="660" spans="1:8" ht="15">
      <c r="A660" s="1349"/>
      <c r="B660" s="1349"/>
      <c r="C660" s="1349"/>
      <c r="D660" s="1349"/>
      <c r="E660" s="1349"/>
      <c r="F660" s="1349"/>
      <c r="G660" s="1349"/>
      <c r="H660" s="1349"/>
    </row>
    <row r="661" spans="1:8" ht="15">
      <c r="A661" s="1349"/>
      <c r="B661" s="1349"/>
      <c r="C661" s="1349"/>
      <c r="D661" s="1349"/>
      <c r="E661" s="1349"/>
      <c r="F661" s="1349"/>
      <c r="G661" s="1349"/>
      <c r="H661" s="1349"/>
    </row>
    <row r="662" spans="1:8" ht="15">
      <c r="A662" s="1349"/>
      <c r="B662" s="1349"/>
      <c r="C662" s="1349"/>
      <c r="D662" s="1349"/>
      <c r="E662" s="1349"/>
      <c r="F662" s="1349"/>
      <c r="G662" s="1349"/>
      <c r="H662" s="1349"/>
    </row>
    <row r="663" spans="1:8" ht="15">
      <c r="A663" s="1349"/>
      <c r="B663" s="1349"/>
      <c r="C663" s="1349"/>
      <c r="D663" s="1349"/>
      <c r="E663" s="1349"/>
      <c r="F663" s="1349"/>
      <c r="G663" s="1349"/>
      <c r="H663" s="1349"/>
    </row>
    <row r="664" spans="1:8" ht="15">
      <c r="A664" s="1349"/>
      <c r="B664" s="1349"/>
      <c r="C664" s="1349"/>
      <c r="D664" s="1349"/>
      <c r="E664" s="1349"/>
      <c r="F664" s="1349"/>
      <c r="G664" s="1349"/>
      <c r="H664" s="1349"/>
    </row>
    <row r="665" spans="1:8" ht="15">
      <c r="A665" s="1349"/>
      <c r="B665" s="1349"/>
      <c r="C665" s="1349"/>
      <c r="D665" s="1349"/>
      <c r="E665" s="1349"/>
      <c r="F665" s="1349"/>
      <c r="G665" s="1349"/>
      <c r="H665" s="1349"/>
    </row>
    <row r="666" spans="1:8" ht="15">
      <c r="A666" s="1349"/>
      <c r="B666" s="1349"/>
      <c r="C666" s="1349"/>
      <c r="D666" s="1349"/>
      <c r="E666" s="1349"/>
      <c r="F666" s="1349"/>
      <c r="G666" s="1349"/>
      <c r="H666" s="1349"/>
    </row>
    <row r="667" spans="1:8" ht="15">
      <c r="A667" s="1349"/>
      <c r="B667" s="1349"/>
      <c r="C667" s="1349"/>
      <c r="D667" s="1349"/>
      <c r="E667" s="1349"/>
      <c r="F667" s="1349"/>
      <c r="G667" s="1349"/>
      <c r="H667" s="1349"/>
    </row>
    <row r="668" spans="1:8" ht="15">
      <c r="A668" s="1349"/>
      <c r="B668" s="1349"/>
      <c r="C668" s="1349"/>
      <c r="D668" s="1349"/>
      <c r="E668" s="1349"/>
      <c r="F668" s="1349"/>
      <c r="G668" s="1349"/>
      <c r="H668" s="1349"/>
    </row>
    <row r="669" spans="1:8" ht="15">
      <c r="A669" s="1349"/>
      <c r="B669" s="1349"/>
      <c r="C669" s="1349"/>
      <c r="D669" s="1349"/>
      <c r="E669" s="1349"/>
      <c r="F669" s="1349"/>
      <c r="G669" s="1349"/>
      <c r="H669" s="1349"/>
    </row>
    <row r="670" spans="1:8" ht="15">
      <c r="A670" s="1349"/>
      <c r="B670" s="1349"/>
      <c r="C670" s="1349"/>
      <c r="D670" s="1349"/>
      <c r="E670" s="1349"/>
      <c r="F670" s="1349"/>
      <c r="G670" s="1349"/>
      <c r="H670" s="1349"/>
    </row>
    <row r="671" spans="1:8" ht="15">
      <c r="A671" s="1349"/>
      <c r="B671" s="1349"/>
      <c r="C671" s="1349"/>
      <c r="D671" s="1349"/>
      <c r="E671" s="1349"/>
      <c r="F671" s="1349"/>
      <c r="G671" s="1349"/>
      <c r="H671" s="1349"/>
    </row>
    <row r="672" spans="1:8" ht="15">
      <c r="A672" s="1349"/>
      <c r="B672" s="1349"/>
      <c r="C672" s="1349"/>
      <c r="D672" s="1349"/>
      <c r="E672" s="1349"/>
      <c r="F672" s="1349"/>
      <c r="G672" s="1349"/>
      <c r="H672" s="1349"/>
    </row>
    <row r="673" spans="1:8" ht="15">
      <c r="A673" s="1349"/>
      <c r="B673" s="1349"/>
      <c r="C673" s="1349"/>
      <c r="D673" s="1349"/>
      <c r="E673" s="1349"/>
      <c r="F673" s="1349"/>
      <c r="G673" s="1349"/>
      <c r="H673" s="1349"/>
    </row>
    <row r="674" spans="1:8" ht="15">
      <c r="A674" s="1349"/>
      <c r="B674" s="1349"/>
      <c r="C674" s="1349"/>
      <c r="D674" s="1349"/>
      <c r="E674" s="1349"/>
      <c r="F674" s="1349"/>
      <c r="G674" s="1349"/>
      <c r="H674" s="1349"/>
    </row>
    <row r="675" spans="1:8" ht="15">
      <c r="A675" s="1349"/>
      <c r="B675" s="1349"/>
      <c r="C675" s="1349"/>
      <c r="D675" s="1349"/>
      <c r="E675" s="1349"/>
      <c r="F675" s="1349"/>
      <c r="G675" s="1349"/>
      <c r="H675" s="1349"/>
    </row>
    <row r="676" spans="1:8" ht="15">
      <c r="A676" s="1349"/>
      <c r="B676" s="1349"/>
      <c r="C676" s="1349"/>
      <c r="D676" s="1349"/>
      <c r="E676" s="1349"/>
      <c r="F676" s="1349"/>
      <c r="G676" s="1349"/>
      <c r="H676" s="1349"/>
    </row>
    <row r="677" spans="1:8" ht="15">
      <c r="A677" s="1349"/>
      <c r="B677" s="1349"/>
      <c r="C677" s="1349"/>
      <c r="D677" s="1349"/>
      <c r="E677" s="1349"/>
      <c r="F677" s="1349"/>
      <c r="G677" s="1349"/>
      <c r="H677" s="1349"/>
    </row>
    <row r="678" spans="1:8" ht="15">
      <c r="A678" s="1349"/>
      <c r="B678" s="1349"/>
      <c r="C678" s="1349"/>
      <c r="D678" s="1349"/>
      <c r="E678" s="1349"/>
      <c r="F678" s="1349"/>
      <c r="G678" s="1349"/>
      <c r="H678" s="1349"/>
    </row>
    <row r="679" spans="1:8" ht="15">
      <c r="A679" s="1349"/>
      <c r="B679" s="1349"/>
      <c r="C679" s="1349"/>
      <c r="D679" s="1349"/>
      <c r="E679" s="1349"/>
      <c r="F679" s="1349"/>
      <c r="G679" s="1349"/>
      <c r="H679" s="1349"/>
    </row>
    <row r="680" spans="1:8" ht="15">
      <c r="A680" s="1349"/>
      <c r="B680" s="1349"/>
      <c r="C680" s="1349"/>
      <c r="D680" s="1349"/>
      <c r="E680" s="1349"/>
      <c r="F680" s="1349"/>
      <c r="G680" s="1349"/>
      <c r="H680" s="1349"/>
    </row>
    <row r="681" spans="1:8" ht="15">
      <c r="A681" s="1349"/>
      <c r="B681" s="1349"/>
      <c r="C681" s="1349"/>
      <c r="D681" s="1349"/>
      <c r="E681" s="1349"/>
      <c r="F681" s="1349"/>
      <c r="G681" s="1349"/>
      <c r="H681" s="1349"/>
    </row>
    <row r="682" spans="1:8" ht="15">
      <c r="A682" s="1349"/>
      <c r="B682" s="1349"/>
      <c r="C682" s="1349"/>
      <c r="D682" s="1349"/>
      <c r="E682" s="1349"/>
      <c r="F682" s="1349"/>
      <c r="G682" s="1349"/>
      <c r="H682" s="1349"/>
    </row>
    <row r="683" spans="1:8" ht="15">
      <c r="A683" s="1349"/>
      <c r="B683" s="1349"/>
      <c r="C683" s="1349"/>
      <c r="D683" s="1349"/>
      <c r="E683" s="1349"/>
      <c r="F683" s="1349"/>
      <c r="G683" s="1349"/>
      <c r="H683" s="1349"/>
    </row>
    <row r="684" spans="1:8" ht="15">
      <c r="A684" s="1349"/>
      <c r="B684" s="1349"/>
      <c r="C684" s="1349"/>
      <c r="D684" s="1349"/>
      <c r="E684" s="1349"/>
      <c r="F684" s="1349"/>
      <c r="G684" s="1349"/>
      <c r="H684" s="1349"/>
    </row>
    <row r="685" spans="1:8" ht="15">
      <c r="A685" s="1349"/>
      <c r="B685" s="1349"/>
      <c r="C685" s="1349"/>
      <c r="D685" s="1349"/>
      <c r="E685" s="1349"/>
      <c r="F685" s="1349"/>
      <c r="G685" s="1349"/>
      <c r="H685" s="1349"/>
    </row>
    <row r="686" spans="1:8" ht="15">
      <c r="A686" s="1349"/>
      <c r="B686" s="1349"/>
      <c r="C686" s="1349"/>
      <c r="D686" s="1349"/>
      <c r="E686" s="1349"/>
      <c r="F686" s="1349"/>
      <c r="G686" s="1349"/>
      <c r="H686" s="1349"/>
    </row>
    <row r="687" spans="1:8" ht="15">
      <c r="A687" s="1349"/>
      <c r="B687" s="1349"/>
      <c r="C687" s="1349"/>
      <c r="D687" s="1349"/>
      <c r="E687" s="1349"/>
      <c r="F687" s="1349"/>
      <c r="G687" s="1349"/>
      <c r="H687" s="1349"/>
    </row>
    <row r="688" spans="1:8" ht="15">
      <c r="A688" s="1349"/>
      <c r="B688" s="1349"/>
      <c r="C688" s="1349"/>
      <c r="D688" s="1349"/>
      <c r="E688" s="1349"/>
      <c r="F688" s="1349"/>
      <c r="G688" s="1349"/>
      <c r="H688" s="1349"/>
    </row>
    <row r="689" spans="1:8" ht="15">
      <c r="A689" s="1349"/>
      <c r="B689" s="1349"/>
      <c r="C689" s="1349"/>
      <c r="D689" s="1349"/>
      <c r="E689" s="1349"/>
      <c r="F689" s="1349"/>
      <c r="G689" s="1349"/>
      <c r="H689" s="1349"/>
    </row>
    <row r="690" spans="1:8" ht="15">
      <c r="A690" s="1349"/>
      <c r="B690" s="1349"/>
      <c r="C690" s="1349"/>
      <c r="D690" s="1349"/>
      <c r="E690" s="1349"/>
      <c r="F690" s="1349"/>
      <c r="G690" s="1349"/>
      <c r="H690" s="1349"/>
    </row>
    <row r="691" spans="1:8" ht="15">
      <c r="A691" s="1349"/>
      <c r="B691" s="1349"/>
      <c r="C691" s="1349"/>
      <c r="D691" s="1349"/>
      <c r="E691" s="1349"/>
      <c r="F691" s="1349"/>
      <c r="G691" s="1349"/>
      <c r="H691" s="1349"/>
    </row>
    <row r="692" spans="1:8" ht="15">
      <c r="A692" s="1349"/>
      <c r="B692" s="1349"/>
      <c r="C692" s="1349"/>
      <c r="D692" s="1349"/>
      <c r="E692" s="1349"/>
      <c r="F692" s="1349"/>
      <c r="G692" s="1349"/>
      <c r="H692" s="1349"/>
    </row>
    <row r="693" spans="1:8" ht="15">
      <c r="A693" s="1349"/>
      <c r="B693" s="1349"/>
      <c r="C693" s="1349"/>
      <c r="D693" s="1349"/>
      <c r="E693" s="1349"/>
      <c r="F693" s="1349"/>
      <c r="G693" s="1349"/>
      <c r="H693" s="1349"/>
    </row>
    <row r="694" spans="1:8" ht="15">
      <c r="A694" s="1349"/>
      <c r="B694" s="1349"/>
      <c r="C694" s="1349"/>
      <c r="D694" s="1349"/>
      <c r="E694" s="1349"/>
      <c r="F694" s="1349"/>
      <c r="G694" s="1349"/>
      <c r="H694" s="1349"/>
    </row>
    <row r="695" spans="1:8" ht="15">
      <c r="A695" s="1349"/>
      <c r="B695" s="1349"/>
      <c r="C695" s="1349"/>
      <c r="D695" s="1349"/>
      <c r="E695" s="1349"/>
      <c r="F695" s="1349"/>
      <c r="G695" s="1349"/>
      <c r="H695" s="1349"/>
    </row>
    <row r="696" spans="1:8" ht="15">
      <c r="A696" s="1349"/>
      <c r="B696" s="1349"/>
      <c r="C696" s="1349"/>
      <c r="D696" s="1349"/>
      <c r="E696" s="1349"/>
      <c r="F696" s="1349"/>
      <c r="G696" s="1349"/>
      <c r="H696" s="1349"/>
    </row>
    <row r="697" spans="1:8" ht="15">
      <c r="A697" s="1349"/>
      <c r="B697" s="1349"/>
      <c r="C697" s="1349"/>
      <c r="D697" s="1349"/>
      <c r="E697" s="1349"/>
      <c r="F697" s="1349"/>
      <c r="G697" s="1349"/>
      <c r="H697" s="1349"/>
    </row>
    <row r="698" spans="1:8" ht="15">
      <c r="A698" s="1349"/>
      <c r="B698" s="1349"/>
      <c r="C698" s="1349"/>
      <c r="D698" s="1349"/>
      <c r="E698" s="1349"/>
      <c r="F698" s="1349"/>
      <c r="G698" s="1349"/>
      <c r="H698" s="1349"/>
    </row>
    <row r="699" spans="1:8" ht="15">
      <c r="A699" s="1349"/>
      <c r="B699" s="1349"/>
      <c r="C699" s="1349"/>
      <c r="D699" s="1349"/>
      <c r="E699" s="1349"/>
      <c r="F699" s="1349"/>
      <c r="G699" s="1349"/>
      <c r="H699" s="1349"/>
    </row>
    <row r="700" spans="1:8" ht="15">
      <c r="A700" s="1349"/>
      <c r="B700" s="1349"/>
      <c r="C700" s="1349"/>
      <c r="D700" s="1349"/>
      <c r="E700" s="1349"/>
      <c r="F700" s="1349"/>
      <c r="G700" s="1349"/>
      <c r="H700" s="1349"/>
    </row>
    <row r="701" spans="1:8" ht="15">
      <c r="A701" s="1349"/>
      <c r="B701" s="1349"/>
      <c r="C701" s="1349"/>
      <c r="D701" s="1349"/>
      <c r="E701" s="1349"/>
      <c r="F701" s="1349"/>
      <c r="G701" s="1349"/>
      <c r="H701" s="1349"/>
    </row>
    <row r="702" spans="1:8" ht="15">
      <c r="A702" s="1349"/>
      <c r="B702" s="1349"/>
      <c r="C702" s="1349"/>
      <c r="D702" s="1349"/>
      <c r="E702" s="1349"/>
      <c r="F702" s="1349"/>
      <c r="G702" s="1349"/>
      <c r="H702" s="1349"/>
    </row>
    <row r="703" spans="1:8" ht="15">
      <c r="A703" s="1349"/>
      <c r="B703" s="1349"/>
      <c r="C703" s="1349"/>
      <c r="D703" s="1349"/>
      <c r="E703" s="1349"/>
      <c r="F703" s="1349"/>
      <c r="G703" s="1349"/>
      <c r="H703" s="1349"/>
    </row>
    <row r="704" spans="1:8" ht="15">
      <c r="A704" s="1349"/>
      <c r="B704" s="1349"/>
      <c r="C704" s="1349"/>
      <c r="D704" s="1349"/>
      <c r="E704" s="1349"/>
      <c r="F704" s="1349"/>
      <c r="G704" s="1349"/>
      <c r="H704" s="1349"/>
    </row>
    <row r="705" spans="1:8" ht="15">
      <c r="A705" s="1349"/>
      <c r="B705" s="1349"/>
      <c r="C705" s="1349"/>
      <c r="D705" s="1349"/>
      <c r="E705" s="1349"/>
      <c r="F705" s="1349"/>
      <c r="G705" s="1349"/>
      <c r="H705" s="1349"/>
    </row>
    <row r="706" spans="1:8" ht="15">
      <c r="A706" s="1349"/>
      <c r="B706" s="1349"/>
      <c r="C706" s="1349"/>
      <c r="D706" s="1349"/>
      <c r="E706" s="1349"/>
      <c r="F706" s="1349"/>
      <c r="G706" s="1349"/>
      <c r="H706" s="1349"/>
    </row>
    <row r="707" spans="1:8" ht="15">
      <c r="A707" s="1349"/>
      <c r="B707" s="1349"/>
      <c r="C707" s="1349"/>
      <c r="D707" s="1349"/>
      <c r="E707" s="1349"/>
      <c r="F707" s="1349"/>
      <c r="G707" s="1349"/>
      <c r="H707" s="1349"/>
    </row>
    <row r="708" spans="1:8" ht="15">
      <c r="A708" s="1349"/>
      <c r="B708" s="1349"/>
      <c r="C708" s="1349"/>
      <c r="D708" s="1349"/>
      <c r="E708" s="1349"/>
      <c r="F708" s="1349"/>
      <c r="G708" s="1349"/>
      <c r="H708" s="1349"/>
    </row>
    <row r="709" spans="1:8" ht="15">
      <c r="A709" s="1349"/>
      <c r="B709" s="1349"/>
      <c r="C709" s="1349"/>
      <c r="D709" s="1349"/>
      <c r="E709" s="1349"/>
      <c r="F709" s="1349"/>
      <c r="G709" s="1349"/>
      <c r="H709" s="1349"/>
    </row>
    <row r="710" spans="1:8" ht="15">
      <c r="A710" s="1349"/>
      <c r="B710" s="1349"/>
      <c r="C710" s="1349"/>
      <c r="D710" s="1349"/>
      <c r="E710" s="1349"/>
      <c r="F710" s="1349"/>
      <c r="G710" s="1349"/>
      <c r="H710" s="1349"/>
    </row>
    <row r="711" spans="1:8" ht="15">
      <c r="A711" s="1349"/>
      <c r="B711" s="1349"/>
      <c r="C711" s="1349"/>
      <c r="D711" s="1349"/>
      <c r="E711" s="1349"/>
      <c r="F711" s="1349"/>
      <c r="G711" s="1349"/>
      <c r="H711" s="1349"/>
    </row>
    <row r="712" spans="1:8" ht="15">
      <c r="A712" s="1349"/>
      <c r="B712" s="1349"/>
      <c r="C712" s="1349"/>
      <c r="D712" s="1349"/>
      <c r="E712" s="1349"/>
      <c r="F712" s="1349"/>
      <c r="G712" s="1349"/>
      <c r="H712" s="1349"/>
    </row>
    <row r="713" spans="1:8" ht="15">
      <c r="A713" s="1349"/>
      <c r="B713" s="1349"/>
      <c r="C713" s="1349"/>
      <c r="D713" s="1349"/>
      <c r="E713" s="1349"/>
      <c r="F713" s="1349"/>
      <c r="G713" s="1349"/>
      <c r="H713" s="1349"/>
    </row>
    <row r="714" spans="1:8" ht="15">
      <c r="A714" s="1349"/>
      <c r="B714" s="1349"/>
      <c r="C714" s="1349"/>
      <c r="D714" s="1349"/>
      <c r="E714" s="1349"/>
      <c r="F714" s="1349"/>
      <c r="G714" s="1349"/>
      <c r="H714" s="1349"/>
    </row>
    <row r="715" spans="1:8" ht="15">
      <c r="A715" s="1349"/>
      <c r="B715" s="1349"/>
      <c r="C715" s="1349"/>
      <c r="D715" s="1349"/>
      <c r="E715" s="1349"/>
      <c r="F715" s="1349"/>
      <c r="G715" s="1349"/>
      <c r="H715" s="1349"/>
    </row>
    <row r="716" spans="1:8" ht="15">
      <c r="A716" s="1349"/>
      <c r="B716" s="1349"/>
      <c r="C716" s="1349"/>
      <c r="D716" s="1349"/>
      <c r="E716" s="1349"/>
      <c r="F716" s="1349"/>
      <c r="G716" s="1349"/>
      <c r="H716" s="1349"/>
    </row>
    <row r="717" spans="1:8" ht="15">
      <c r="A717" s="1349"/>
      <c r="B717" s="1349"/>
      <c r="C717" s="1349"/>
      <c r="D717" s="1349"/>
      <c r="E717" s="1349"/>
      <c r="F717" s="1349"/>
      <c r="G717" s="1349"/>
      <c r="H717" s="1349"/>
    </row>
    <row r="718" spans="1:8" ht="15">
      <c r="A718" s="1349"/>
      <c r="B718" s="1349"/>
      <c r="C718" s="1349"/>
      <c r="D718" s="1349"/>
      <c r="E718" s="1349"/>
      <c r="F718" s="1349"/>
      <c r="G718" s="1349"/>
      <c r="H718" s="1349"/>
    </row>
    <row r="719" spans="1:8" ht="15">
      <c r="A719" s="1349"/>
      <c r="B719" s="1349"/>
      <c r="C719" s="1349"/>
      <c r="D719" s="1349"/>
      <c r="E719" s="1349"/>
      <c r="F719" s="1349"/>
      <c r="G719" s="1349"/>
      <c r="H719" s="1349"/>
    </row>
    <row r="720" spans="1:8" ht="15">
      <c r="A720" s="1349"/>
      <c r="B720" s="1349"/>
      <c r="C720" s="1349"/>
      <c r="D720" s="1349"/>
      <c r="E720" s="1349"/>
      <c r="F720" s="1349"/>
      <c r="G720" s="1349"/>
      <c r="H720" s="1349"/>
    </row>
    <row r="721" spans="1:8" ht="15">
      <c r="A721" s="1349"/>
      <c r="B721" s="1349"/>
      <c r="C721" s="1349"/>
      <c r="D721" s="1349"/>
      <c r="E721" s="1349"/>
      <c r="F721" s="1349"/>
      <c r="G721" s="1349"/>
      <c r="H721" s="1349"/>
    </row>
    <row r="722" spans="1:8" ht="15">
      <c r="A722" s="1349"/>
      <c r="B722" s="1349"/>
      <c r="C722" s="1349"/>
      <c r="D722" s="1349"/>
      <c r="E722" s="1349"/>
      <c r="F722" s="1349"/>
      <c r="G722" s="1349"/>
      <c r="H722" s="1349"/>
    </row>
    <row r="723" spans="1:8" ht="15">
      <c r="A723" s="1349"/>
      <c r="B723" s="1349"/>
      <c r="C723" s="1349"/>
      <c r="D723" s="1349"/>
      <c r="E723" s="1349"/>
      <c r="F723" s="1349"/>
      <c r="G723" s="1349"/>
      <c r="H723" s="1349"/>
    </row>
    <row r="724" spans="1:8" ht="15">
      <c r="A724" s="1349"/>
      <c r="B724" s="1349"/>
      <c r="C724" s="1349"/>
      <c r="D724" s="1349"/>
      <c r="E724" s="1349"/>
      <c r="F724" s="1349"/>
      <c r="G724" s="1349"/>
      <c r="H724" s="1349"/>
    </row>
    <row r="725" spans="1:8" ht="15">
      <c r="A725" s="1349"/>
      <c r="B725" s="1349"/>
      <c r="C725" s="1349"/>
      <c r="D725" s="1349"/>
      <c r="E725" s="1349"/>
      <c r="F725" s="1349"/>
      <c r="G725" s="1349"/>
      <c r="H725" s="1349"/>
    </row>
    <row r="726" spans="1:8" ht="15">
      <c r="A726" s="1349"/>
      <c r="B726" s="1349"/>
      <c r="C726" s="1349"/>
      <c r="D726" s="1349"/>
      <c r="E726" s="1349"/>
      <c r="F726" s="1349"/>
      <c r="G726" s="1349"/>
      <c r="H726" s="1349"/>
    </row>
    <row r="727" spans="1:8" ht="15">
      <c r="A727" s="1349"/>
      <c r="B727" s="1349"/>
      <c r="C727" s="1349"/>
      <c r="D727" s="1349"/>
      <c r="E727" s="1349"/>
      <c r="F727" s="1349"/>
      <c r="G727" s="1349"/>
      <c r="H727" s="1349"/>
    </row>
    <row r="728" spans="1:8" ht="15">
      <c r="A728" s="1349"/>
      <c r="B728" s="1349"/>
      <c r="C728" s="1349"/>
      <c r="D728" s="1349"/>
      <c r="E728" s="1349"/>
      <c r="F728" s="1349"/>
      <c r="G728" s="1349"/>
      <c r="H728" s="1349"/>
    </row>
    <row r="729" spans="1:8" ht="15">
      <c r="A729" s="1349"/>
      <c r="B729" s="1349"/>
      <c r="C729" s="1349"/>
      <c r="D729" s="1349"/>
      <c r="E729" s="1349"/>
      <c r="F729" s="1349"/>
      <c r="G729" s="1349"/>
      <c r="H729" s="1349"/>
    </row>
    <row r="730" spans="1:8" ht="15">
      <c r="A730" s="1349"/>
      <c r="B730" s="1349"/>
      <c r="C730" s="1349"/>
      <c r="D730" s="1349"/>
      <c r="E730" s="1349"/>
      <c r="F730" s="1349"/>
      <c r="G730" s="1349"/>
      <c r="H730" s="1349"/>
    </row>
    <row r="731" spans="1:8" ht="15">
      <c r="A731" s="1349"/>
      <c r="B731" s="1349"/>
      <c r="C731" s="1349"/>
      <c r="D731" s="1349"/>
      <c r="E731" s="1349"/>
      <c r="F731" s="1349"/>
      <c r="G731" s="1349"/>
      <c r="H731" s="1349"/>
    </row>
    <row r="732" spans="1:8" ht="15">
      <c r="A732" s="1349"/>
      <c r="B732" s="1349"/>
      <c r="C732" s="1349"/>
      <c r="D732" s="1349"/>
      <c r="E732" s="1349"/>
      <c r="F732" s="1349"/>
      <c r="G732" s="1349"/>
      <c r="H732" s="1349"/>
    </row>
    <row r="733" spans="1:8" ht="15">
      <c r="A733" s="1349"/>
      <c r="B733" s="1349"/>
      <c r="C733" s="1349"/>
      <c r="D733" s="1349"/>
      <c r="E733" s="1349"/>
      <c r="F733" s="1349"/>
      <c r="G733" s="1349"/>
      <c r="H733" s="1349"/>
    </row>
    <row r="734" spans="1:8" ht="15">
      <c r="A734" s="1349"/>
      <c r="B734" s="1349"/>
      <c r="C734" s="1349"/>
      <c r="D734" s="1349"/>
      <c r="E734" s="1349"/>
      <c r="F734" s="1349"/>
      <c r="G734" s="1349"/>
      <c r="H734" s="1349"/>
    </row>
    <row r="735" spans="1:8" ht="15">
      <c r="A735" s="1349"/>
      <c r="B735" s="1349"/>
      <c r="C735" s="1349"/>
      <c r="D735" s="1349"/>
      <c r="E735" s="1349"/>
      <c r="F735" s="1349"/>
      <c r="G735" s="1349"/>
      <c r="H735" s="1349"/>
    </row>
    <row r="736" spans="1:8" ht="15">
      <c r="A736" s="1349"/>
      <c r="B736" s="1349"/>
      <c r="C736" s="1349"/>
      <c r="D736" s="1349"/>
      <c r="E736" s="1349"/>
      <c r="F736" s="1349"/>
      <c r="G736" s="1349"/>
      <c r="H736" s="1349"/>
    </row>
    <row r="737" spans="1:8" ht="15">
      <c r="A737" s="1349"/>
      <c r="B737" s="1349"/>
      <c r="C737" s="1349"/>
      <c r="D737" s="1349"/>
      <c r="E737" s="1349"/>
      <c r="F737" s="1349"/>
      <c r="G737" s="1349"/>
      <c r="H737" s="1349"/>
    </row>
    <row r="738" spans="1:8" ht="15">
      <c r="A738" s="1349"/>
      <c r="B738" s="1349"/>
      <c r="C738" s="1349"/>
      <c r="D738" s="1349"/>
      <c r="E738" s="1349"/>
      <c r="F738" s="1349"/>
      <c r="G738" s="1349"/>
      <c r="H738" s="1349"/>
    </row>
    <row r="739" spans="1:8" ht="15">
      <c r="A739" s="1349"/>
      <c r="B739" s="1349"/>
      <c r="C739" s="1349"/>
      <c r="D739" s="1349"/>
      <c r="E739" s="1349"/>
      <c r="F739" s="1349"/>
      <c r="G739" s="1349"/>
      <c r="H739" s="1349"/>
    </row>
    <row r="740" spans="1:8" ht="15">
      <c r="A740" s="1349"/>
      <c r="B740" s="1349"/>
      <c r="C740" s="1349"/>
      <c r="D740" s="1349"/>
      <c r="E740" s="1349"/>
      <c r="F740" s="1349"/>
      <c r="G740" s="1349"/>
      <c r="H740" s="1349"/>
    </row>
    <row r="741" spans="1:8" ht="15">
      <c r="A741" s="1349"/>
      <c r="B741" s="1349"/>
      <c r="C741" s="1349"/>
      <c r="D741" s="1349"/>
      <c r="E741" s="1349"/>
      <c r="F741" s="1349"/>
      <c r="G741" s="1349"/>
      <c r="H741" s="1349"/>
    </row>
    <row r="742" spans="1:8" ht="15">
      <c r="A742" s="1349"/>
      <c r="B742" s="1349"/>
      <c r="C742" s="1349"/>
      <c r="D742" s="1349"/>
      <c r="E742" s="1349"/>
      <c r="F742" s="1349"/>
      <c r="G742" s="1349"/>
      <c r="H742" s="1349"/>
    </row>
    <row r="743" spans="1:8" ht="15">
      <c r="A743" s="1349"/>
      <c r="B743" s="1349"/>
      <c r="C743" s="1349"/>
      <c r="D743" s="1349"/>
      <c r="E743" s="1349"/>
      <c r="F743" s="1349"/>
      <c r="G743" s="1349"/>
      <c r="H743" s="1349"/>
    </row>
    <row r="744" spans="1:8" ht="15">
      <c r="A744" s="1349"/>
      <c r="B744" s="1349"/>
      <c r="C744" s="1349"/>
      <c r="D744" s="1349"/>
      <c r="E744" s="1349"/>
      <c r="F744" s="1349"/>
      <c r="G744" s="1349"/>
      <c r="H744" s="1349"/>
    </row>
    <row r="745" spans="1:8" ht="15">
      <c r="A745" s="1349"/>
      <c r="B745" s="1349"/>
      <c r="C745" s="1349"/>
      <c r="D745" s="1349"/>
      <c r="E745" s="1349"/>
      <c r="F745" s="1349"/>
      <c r="G745" s="1349"/>
      <c r="H745" s="1349"/>
    </row>
    <row r="746" spans="1:8" ht="15">
      <c r="A746" s="1349"/>
      <c r="B746" s="1349"/>
      <c r="C746" s="1349"/>
      <c r="D746" s="1349"/>
      <c r="E746" s="1349"/>
      <c r="F746" s="1349"/>
      <c r="G746" s="1349"/>
      <c r="H746" s="1349"/>
    </row>
    <row r="747" spans="1:8" ht="15">
      <c r="A747" s="1349"/>
      <c r="B747" s="1349"/>
      <c r="C747" s="1349"/>
      <c r="D747" s="1349"/>
      <c r="E747" s="1349"/>
      <c r="F747" s="1349"/>
      <c r="G747" s="1349"/>
      <c r="H747" s="1349"/>
    </row>
    <row r="748" spans="1:8" ht="15">
      <c r="A748" s="1349"/>
      <c r="B748" s="1349"/>
      <c r="C748" s="1349"/>
      <c r="D748" s="1349"/>
      <c r="E748" s="1349"/>
      <c r="F748" s="1349"/>
      <c r="G748" s="1349"/>
      <c r="H748" s="1349"/>
    </row>
    <row r="749" spans="1:8" ht="15">
      <c r="A749" s="1349"/>
      <c r="B749" s="1349"/>
      <c r="C749" s="1349"/>
      <c r="D749" s="1349"/>
      <c r="E749" s="1349"/>
      <c r="F749" s="1349"/>
      <c r="G749" s="1349"/>
      <c r="H749" s="1349"/>
    </row>
    <row r="750" spans="1:8" ht="15">
      <c r="A750" s="1349"/>
      <c r="B750" s="1349"/>
      <c r="C750" s="1349"/>
      <c r="D750" s="1349"/>
      <c r="E750" s="1349"/>
      <c r="F750" s="1349"/>
      <c r="G750" s="1349"/>
      <c r="H750" s="1349"/>
    </row>
    <row r="751" spans="1:8" ht="15">
      <c r="A751" s="1349"/>
      <c r="B751" s="1349"/>
      <c r="C751" s="1349"/>
      <c r="D751" s="1349"/>
      <c r="E751" s="1349"/>
      <c r="F751" s="1349"/>
      <c r="G751" s="1349"/>
      <c r="H751" s="1349"/>
    </row>
    <row r="752" spans="1:8" ht="15">
      <c r="A752" s="1349"/>
      <c r="B752" s="1349"/>
      <c r="C752" s="1349"/>
      <c r="D752" s="1349"/>
      <c r="E752" s="1349"/>
      <c r="F752" s="1349"/>
      <c r="G752" s="1349"/>
      <c r="H752" s="1349"/>
    </row>
    <row r="753" spans="1:8" ht="15">
      <c r="A753" s="1349"/>
      <c r="B753" s="1349"/>
      <c r="C753" s="1349"/>
      <c r="D753" s="1349"/>
      <c r="E753" s="1349"/>
      <c r="F753" s="1349"/>
      <c r="G753" s="1349"/>
      <c r="H753" s="1349"/>
    </row>
    <row r="754" spans="1:8" ht="15">
      <c r="A754" s="1349"/>
      <c r="B754" s="1349"/>
      <c r="C754" s="1349"/>
      <c r="D754" s="1349"/>
      <c r="E754" s="1349"/>
      <c r="F754" s="1349"/>
      <c r="G754" s="1349"/>
      <c r="H754" s="1349"/>
    </row>
    <row r="755" spans="1:8" ht="15">
      <c r="A755" s="1349"/>
      <c r="B755" s="1349"/>
      <c r="C755" s="1349"/>
      <c r="D755" s="1349"/>
      <c r="E755" s="1349"/>
      <c r="F755" s="1349"/>
      <c r="G755" s="1349"/>
      <c r="H755" s="1349"/>
    </row>
    <row r="756" spans="1:8" ht="15">
      <c r="A756" s="1349"/>
      <c r="B756" s="1349"/>
      <c r="C756" s="1349"/>
      <c r="D756" s="1349"/>
      <c r="E756" s="1349"/>
      <c r="F756" s="1349"/>
      <c r="G756" s="1349"/>
      <c r="H756" s="1349"/>
    </row>
    <row r="757" spans="1:8" ht="15">
      <c r="A757" s="1349"/>
      <c r="B757" s="1349"/>
      <c r="C757" s="1349"/>
      <c r="D757" s="1349"/>
      <c r="E757" s="1349"/>
      <c r="F757" s="1349"/>
      <c r="G757" s="1349"/>
      <c r="H757" s="1349"/>
    </row>
    <row r="758" spans="1:8" ht="15">
      <c r="A758" s="1349"/>
      <c r="B758" s="1349"/>
      <c r="C758" s="1349"/>
      <c r="D758" s="1349"/>
      <c r="E758" s="1349"/>
      <c r="F758" s="1349"/>
      <c r="G758" s="1349"/>
      <c r="H758" s="1349"/>
    </row>
    <row r="759" spans="1:8" ht="15">
      <c r="A759" s="1349"/>
      <c r="B759" s="1349"/>
      <c r="C759" s="1349"/>
      <c r="D759" s="1349"/>
      <c r="E759" s="1349"/>
      <c r="F759" s="1349"/>
      <c r="G759" s="1349"/>
      <c r="H759" s="1349"/>
    </row>
    <row r="760" spans="1:8" ht="15">
      <c r="A760" s="1349"/>
      <c r="B760" s="1349"/>
      <c r="C760" s="1349"/>
      <c r="D760" s="1349"/>
      <c r="E760" s="1349"/>
      <c r="F760" s="1349"/>
      <c r="G760" s="1349"/>
      <c r="H760" s="1349"/>
    </row>
    <row r="761" spans="1:8" ht="15">
      <c r="A761" s="1349"/>
      <c r="B761" s="1349"/>
      <c r="C761" s="1349"/>
      <c r="D761" s="1349"/>
      <c r="E761" s="1349"/>
      <c r="F761" s="1349"/>
      <c r="G761" s="1349"/>
      <c r="H761" s="1349"/>
    </row>
    <row r="762" spans="1:8" ht="15">
      <c r="A762" s="1349"/>
      <c r="B762" s="1349"/>
      <c r="C762" s="1349"/>
      <c r="D762" s="1349"/>
      <c r="E762" s="1349"/>
      <c r="F762" s="1349"/>
      <c r="G762" s="1349"/>
      <c r="H762" s="1349"/>
    </row>
    <row r="763" spans="1:8" ht="15">
      <c r="A763" s="1349"/>
      <c r="B763" s="1349"/>
      <c r="C763" s="1349"/>
      <c r="D763" s="1349"/>
      <c r="E763" s="1349"/>
      <c r="F763" s="1349"/>
      <c r="G763" s="1349"/>
      <c r="H763" s="1349"/>
    </row>
    <row r="764" spans="1:8" ht="15">
      <c r="A764" s="1349"/>
      <c r="B764" s="1349"/>
      <c r="C764" s="1349"/>
      <c r="D764" s="1349"/>
      <c r="E764" s="1349"/>
      <c r="F764" s="1349"/>
      <c r="G764" s="1349"/>
      <c r="H764" s="1349"/>
    </row>
    <row r="765" spans="1:8" ht="15">
      <c r="A765" s="1349"/>
      <c r="B765" s="1349"/>
      <c r="C765" s="1349"/>
      <c r="D765" s="1349"/>
      <c r="E765" s="1349"/>
      <c r="F765" s="1349"/>
      <c r="G765" s="1349"/>
      <c r="H765" s="1349"/>
    </row>
    <row r="766" spans="1:8" ht="15">
      <c r="A766" s="1349"/>
      <c r="B766" s="1349"/>
      <c r="C766" s="1349"/>
      <c r="D766" s="1349"/>
      <c r="E766" s="1349"/>
      <c r="F766" s="1349"/>
      <c r="G766" s="1349"/>
      <c r="H766" s="1349"/>
    </row>
    <row r="767" spans="1:8" ht="15">
      <c r="A767" s="1349"/>
      <c r="B767" s="1349"/>
      <c r="C767" s="1349"/>
      <c r="D767" s="1349"/>
      <c r="E767" s="1349"/>
      <c r="F767" s="1349"/>
      <c r="G767" s="1349"/>
      <c r="H767" s="1349"/>
    </row>
    <row r="768" spans="1:8" ht="15">
      <c r="A768" s="1349"/>
      <c r="B768" s="1349"/>
      <c r="C768" s="1349"/>
      <c r="D768" s="1349"/>
      <c r="E768" s="1349"/>
      <c r="F768" s="1349"/>
      <c r="G768" s="1349"/>
      <c r="H768" s="1349"/>
    </row>
    <row r="769" spans="1:8" ht="15">
      <c r="A769" s="1349"/>
      <c r="B769" s="1349"/>
      <c r="C769" s="1349"/>
      <c r="D769" s="1349"/>
      <c r="E769" s="1349"/>
      <c r="F769" s="1349"/>
      <c r="G769" s="1349"/>
      <c r="H769" s="1349"/>
    </row>
    <row r="770" spans="1:8" ht="15">
      <c r="A770" s="1349"/>
      <c r="B770" s="1349"/>
      <c r="C770" s="1349"/>
      <c r="D770" s="1349"/>
      <c r="E770" s="1349"/>
      <c r="F770" s="1349"/>
      <c r="G770" s="1349"/>
      <c r="H770" s="1349"/>
    </row>
    <row r="771" spans="1:8" ht="15">
      <c r="A771" s="1349"/>
      <c r="B771" s="1349"/>
      <c r="C771" s="1349"/>
      <c r="D771" s="1349"/>
      <c r="E771" s="1349"/>
      <c r="F771" s="1349"/>
      <c r="G771" s="1349"/>
      <c r="H771" s="1349"/>
    </row>
    <row r="772" spans="1:8" ht="15">
      <c r="A772" s="1349"/>
      <c r="B772" s="1349"/>
      <c r="C772" s="1349"/>
      <c r="D772" s="1349"/>
      <c r="E772" s="1349"/>
      <c r="F772" s="1349"/>
      <c r="G772" s="1349"/>
      <c r="H772" s="1349"/>
    </row>
    <row r="773" spans="1:8" ht="15">
      <c r="A773" s="1349"/>
      <c r="B773" s="1349"/>
      <c r="C773" s="1349"/>
      <c r="D773" s="1349"/>
      <c r="E773" s="1349"/>
      <c r="F773" s="1349"/>
      <c r="G773" s="1349"/>
      <c r="H773" s="1349"/>
    </row>
    <row r="774" spans="1:8" ht="15">
      <c r="A774" s="1349"/>
      <c r="B774" s="1349"/>
      <c r="C774" s="1349"/>
      <c r="D774" s="1349"/>
      <c r="E774" s="1349"/>
      <c r="F774" s="1349"/>
      <c r="G774" s="1349"/>
      <c r="H774" s="1349"/>
    </row>
    <row r="775" spans="1:8" ht="15">
      <c r="A775" s="1349"/>
      <c r="B775" s="1349"/>
      <c r="C775" s="1349"/>
      <c r="D775" s="1349"/>
      <c r="E775" s="1349"/>
      <c r="F775" s="1349"/>
      <c r="G775" s="1349"/>
      <c r="H775" s="1349"/>
    </row>
    <row r="776" spans="1:8" ht="15">
      <c r="A776" s="1349"/>
      <c r="B776" s="1349"/>
      <c r="C776" s="1349"/>
      <c r="D776" s="1349"/>
      <c r="E776" s="1349"/>
      <c r="F776" s="1349"/>
      <c r="G776" s="1349"/>
      <c r="H776" s="1349"/>
    </row>
    <row r="777" spans="1:8" ht="15">
      <c r="A777" s="1349"/>
      <c r="B777" s="1349"/>
      <c r="C777" s="1349"/>
      <c r="D777" s="1349"/>
      <c r="E777" s="1349"/>
      <c r="F777" s="1349"/>
      <c r="G777" s="1349"/>
      <c r="H777" s="1349"/>
    </row>
    <row r="778" spans="1:8" ht="15">
      <c r="A778" s="1349"/>
      <c r="B778" s="1349"/>
      <c r="C778" s="1349"/>
      <c r="D778" s="1349"/>
      <c r="E778" s="1349"/>
      <c r="F778" s="1349"/>
      <c r="G778" s="1349"/>
      <c r="H778" s="1349"/>
    </row>
    <row r="779" spans="1:8" ht="15">
      <c r="A779" s="1349"/>
      <c r="B779" s="1349"/>
      <c r="C779" s="1349"/>
      <c r="D779" s="1349"/>
      <c r="E779" s="1349"/>
      <c r="F779" s="1349"/>
      <c r="G779" s="1349"/>
      <c r="H779" s="1349"/>
    </row>
    <row r="780" spans="1:8" ht="15">
      <c r="A780" s="1349"/>
      <c r="B780" s="1349"/>
      <c r="C780" s="1349"/>
      <c r="D780" s="1349"/>
      <c r="E780" s="1349"/>
      <c r="F780" s="1349"/>
      <c r="G780" s="1349"/>
      <c r="H780" s="1349"/>
    </row>
    <row r="781" spans="1:8" ht="15">
      <c r="A781" s="1349"/>
      <c r="B781" s="1349"/>
      <c r="C781" s="1349"/>
      <c r="D781" s="1349"/>
      <c r="E781" s="1349"/>
      <c r="F781" s="1349"/>
      <c r="G781" s="1349"/>
      <c r="H781" s="1349"/>
    </row>
    <row r="782" spans="1:8" ht="15">
      <c r="A782" s="1349"/>
      <c r="B782" s="1349"/>
      <c r="C782" s="1349"/>
      <c r="D782" s="1349"/>
      <c r="E782" s="1349"/>
      <c r="F782" s="1349"/>
      <c r="G782" s="1349"/>
      <c r="H782" s="1349"/>
    </row>
    <row r="783" spans="1:8" ht="15">
      <c r="A783" s="1349"/>
      <c r="B783" s="1349"/>
      <c r="C783" s="1349"/>
      <c r="D783" s="1349"/>
      <c r="E783" s="1349"/>
      <c r="F783" s="1349"/>
      <c r="G783" s="1349"/>
      <c r="H783" s="1349"/>
    </row>
    <row r="784" spans="1:8" ht="15">
      <c r="A784" s="1349"/>
      <c r="B784" s="1349"/>
      <c r="C784" s="1349"/>
      <c r="D784" s="1349"/>
      <c r="E784" s="1349"/>
      <c r="F784" s="1349"/>
      <c r="G784" s="1349"/>
      <c r="H784" s="1349"/>
    </row>
    <row r="785" spans="1:8" ht="15">
      <c r="A785" s="1349"/>
      <c r="B785" s="1349"/>
      <c r="C785" s="1349"/>
      <c r="D785" s="1349"/>
      <c r="E785" s="1349"/>
      <c r="F785" s="1349"/>
      <c r="G785" s="1349"/>
      <c r="H785" s="1349"/>
    </row>
    <row r="786" spans="1:8" ht="15">
      <c r="A786" s="1349"/>
      <c r="B786" s="1349"/>
      <c r="C786" s="1349"/>
      <c r="D786" s="1349"/>
      <c r="E786" s="1349"/>
      <c r="F786" s="1349"/>
      <c r="G786" s="1349"/>
      <c r="H786" s="1349"/>
    </row>
    <row r="787" spans="1:8" ht="15">
      <c r="A787" s="1349"/>
      <c r="B787" s="1349"/>
      <c r="C787" s="1349"/>
      <c r="D787" s="1349"/>
      <c r="E787" s="1349"/>
      <c r="F787" s="1349"/>
      <c r="G787" s="1349"/>
      <c r="H787" s="1349"/>
    </row>
    <row r="788" spans="1:8" ht="15">
      <c r="A788" s="1349"/>
      <c r="B788" s="1349"/>
      <c r="C788" s="1349"/>
      <c r="D788" s="1349"/>
      <c r="E788" s="1349"/>
      <c r="F788" s="1349"/>
      <c r="G788" s="1349"/>
      <c r="H788" s="1349"/>
    </row>
    <row r="789" spans="1:8" ht="15">
      <c r="A789" s="1349"/>
      <c r="B789" s="1349"/>
      <c r="C789" s="1349"/>
      <c r="D789" s="1349"/>
      <c r="E789" s="1349"/>
      <c r="F789" s="1349"/>
      <c r="G789" s="1349"/>
      <c r="H789" s="1349"/>
    </row>
    <row r="790" spans="1:8" ht="15">
      <c r="A790" s="1349"/>
      <c r="B790" s="1349"/>
      <c r="C790" s="1349"/>
      <c r="D790" s="1349"/>
      <c r="E790" s="1349"/>
      <c r="F790" s="1349"/>
      <c r="G790" s="1349"/>
      <c r="H790" s="1349"/>
    </row>
    <row r="791" spans="1:8" ht="15">
      <c r="A791" s="1349"/>
      <c r="B791" s="1349"/>
      <c r="C791" s="1349"/>
      <c r="D791" s="1349"/>
      <c r="E791" s="1349"/>
      <c r="F791" s="1349"/>
      <c r="G791" s="1349"/>
      <c r="H791" s="1349"/>
    </row>
    <row r="792" spans="1:8" ht="15">
      <c r="A792" s="1349"/>
      <c r="B792" s="1349"/>
      <c r="C792" s="1349"/>
      <c r="D792" s="1349"/>
      <c r="E792" s="1349"/>
      <c r="F792" s="1349"/>
      <c r="G792" s="1349"/>
      <c r="H792" s="1349"/>
    </row>
    <row r="793" spans="1:8" ht="15">
      <c r="A793" s="1349"/>
      <c r="B793" s="1349"/>
      <c r="C793" s="1349"/>
      <c r="D793" s="1349"/>
      <c r="E793" s="1349"/>
      <c r="F793" s="1349"/>
      <c r="G793" s="1349"/>
      <c r="H793" s="1349"/>
    </row>
    <row r="794" spans="1:8" ht="15">
      <c r="A794" s="1349"/>
      <c r="B794" s="1349"/>
      <c r="C794" s="1349"/>
      <c r="D794" s="1349"/>
      <c r="E794" s="1349"/>
      <c r="F794" s="1349"/>
      <c r="G794" s="1349"/>
      <c r="H794" s="1349"/>
    </row>
    <row r="795" spans="1:8" ht="15">
      <c r="A795" s="1349"/>
      <c r="B795" s="1349"/>
      <c r="C795" s="1349"/>
      <c r="D795" s="1349"/>
      <c r="E795" s="1349"/>
      <c r="F795" s="1349"/>
      <c r="G795" s="1349"/>
      <c r="H795" s="1349"/>
    </row>
    <row r="796" spans="1:8" ht="15">
      <c r="A796" s="1349"/>
      <c r="B796" s="1349"/>
      <c r="C796" s="1349"/>
      <c r="D796" s="1349"/>
      <c r="E796" s="1349"/>
      <c r="F796" s="1349"/>
      <c r="G796" s="1349"/>
      <c r="H796" s="1349"/>
    </row>
    <row r="797" spans="1:8" ht="15">
      <c r="A797" s="1349"/>
      <c r="B797" s="1349"/>
      <c r="C797" s="1349"/>
      <c r="D797" s="1349"/>
      <c r="E797" s="1349"/>
      <c r="F797" s="1349"/>
      <c r="G797" s="1349"/>
      <c r="H797" s="1349"/>
    </row>
    <row r="798" spans="1:8" ht="15">
      <c r="A798" s="1349"/>
      <c r="B798" s="1349"/>
      <c r="C798" s="1349"/>
      <c r="D798" s="1349"/>
      <c r="E798" s="1349"/>
      <c r="F798" s="1349"/>
      <c r="G798" s="1349"/>
      <c r="H798" s="1349"/>
    </row>
    <row r="799" spans="1:8" ht="15">
      <c r="A799" s="1349"/>
      <c r="B799" s="1349"/>
      <c r="C799" s="1349"/>
      <c r="D799" s="1349"/>
      <c r="E799" s="1349"/>
      <c r="F799" s="1349"/>
      <c r="G799" s="1349"/>
      <c r="H799" s="1349"/>
    </row>
    <row r="800" spans="1:8" ht="15">
      <c r="A800" s="1349"/>
      <c r="B800" s="1349"/>
      <c r="C800" s="1349"/>
      <c r="D800" s="1349"/>
      <c r="E800" s="1349"/>
      <c r="F800" s="1349"/>
      <c r="G800" s="1349"/>
      <c r="H800" s="1349"/>
    </row>
    <row r="801" spans="1:8" ht="15">
      <c r="A801" s="1349"/>
      <c r="B801" s="1349"/>
      <c r="C801" s="1349"/>
      <c r="D801" s="1349"/>
      <c r="E801" s="1349"/>
      <c r="F801" s="1349"/>
      <c r="G801" s="1349"/>
      <c r="H801" s="1349"/>
    </row>
    <row r="802" spans="1:8" ht="15">
      <c r="A802" s="1349"/>
      <c r="B802" s="1349"/>
      <c r="C802" s="1349"/>
      <c r="D802" s="1349"/>
      <c r="E802" s="1349"/>
      <c r="F802" s="1349"/>
      <c r="G802" s="1349"/>
      <c r="H802" s="1349"/>
    </row>
    <row r="803" spans="1:8" ht="15">
      <c r="A803" s="1349"/>
      <c r="B803" s="1349"/>
      <c r="C803" s="1349"/>
      <c r="D803" s="1349"/>
      <c r="E803" s="1349"/>
      <c r="F803" s="1349"/>
      <c r="G803" s="1349"/>
      <c r="H803" s="1349"/>
    </row>
    <row r="804" spans="1:8" ht="15">
      <c r="A804" s="1349"/>
      <c r="B804" s="1349"/>
      <c r="C804" s="1349"/>
      <c r="D804" s="1349"/>
      <c r="E804" s="1349"/>
      <c r="F804" s="1349"/>
      <c r="G804" s="1349"/>
      <c r="H804" s="1349"/>
    </row>
    <row r="805" spans="1:8" ht="15">
      <c r="A805" s="1349"/>
      <c r="B805" s="1349"/>
      <c r="C805" s="1349"/>
      <c r="D805" s="1349"/>
      <c r="E805" s="1349"/>
      <c r="F805" s="1349"/>
      <c r="G805" s="1349"/>
      <c r="H805" s="1349"/>
    </row>
    <row r="806" spans="1:8" ht="15">
      <c r="A806" s="1349"/>
      <c r="B806" s="1349"/>
      <c r="C806" s="1349"/>
      <c r="D806" s="1349"/>
      <c r="E806" s="1349"/>
      <c r="F806" s="1349"/>
      <c r="G806" s="1349"/>
      <c r="H806" s="1349"/>
    </row>
    <row r="807" spans="1:8" ht="15">
      <c r="A807" s="1349"/>
      <c r="B807" s="1349"/>
      <c r="C807" s="1349"/>
      <c r="D807" s="1349"/>
      <c r="E807" s="1349"/>
      <c r="F807" s="1349"/>
      <c r="G807" s="1349"/>
      <c r="H807" s="1349"/>
    </row>
    <row r="808" spans="1:8" ht="15">
      <c r="A808" s="1349"/>
      <c r="B808" s="1349"/>
      <c r="C808" s="1349"/>
      <c r="D808" s="1349"/>
      <c r="E808" s="1349"/>
      <c r="F808" s="1349"/>
      <c r="G808" s="1349"/>
      <c r="H808" s="1349"/>
    </row>
    <row r="809" spans="1:8" ht="15">
      <c r="A809" s="1349"/>
      <c r="B809" s="1349"/>
      <c r="C809" s="1349"/>
      <c r="D809" s="1349"/>
      <c r="E809" s="1349"/>
      <c r="F809" s="1349"/>
      <c r="G809" s="1349"/>
      <c r="H809" s="1349"/>
    </row>
    <row r="810" spans="1:8" ht="15">
      <c r="A810" s="1349"/>
      <c r="B810" s="1349"/>
      <c r="C810" s="1349"/>
      <c r="D810" s="1349"/>
      <c r="E810" s="1349"/>
      <c r="F810" s="1349"/>
      <c r="G810" s="1349"/>
      <c r="H810" s="1349"/>
    </row>
    <row r="811" spans="1:8" ht="15">
      <c r="A811" s="1349"/>
      <c r="B811" s="1349"/>
      <c r="C811" s="1349"/>
      <c r="D811" s="1349"/>
      <c r="E811" s="1349"/>
      <c r="F811" s="1349"/>
      <c r="G811" s="1349"/>
      <c r="H811" s="1349"/>
    </row>
    <row r="812" spans="1:8" ht="15">
      <c r="A812" s="1349"/>
      <c r="B812" s="1349"/>
      <c r="C812" s="1349"/>
      <c r="D812" s="1349"/>
      <c r="E812" s="1349"/>
      <c r="F812" s="1349"/>
      <c r="G812" s="1349"/>
      <c r="H812" s="1349"/>
    </row>
    <row r="813" spans="1:8" ht="15">
      <c r="A813" s="1349"/>
      <c r="B813" s="1349"/>
      <c r="C813" s="1349"/>
      <c r="D813" s="1349"/>
      <c r="E813" s="1349"/>
      <c r="F813" s="1349"/>
      <c r="G813" s="1349"/>
      <c r="H813" s="1349"/>
    </row>
    <row r="814" spans="1:8" ht="15">
      <c r="A814" s="1349"/>
      <c r="B814" s="1349"/>
      <c r="C814" s="1349"/>
      <c r="D814" s="1349"/>
      <c r="E814" s="1349"/>
      <c r="F814" s="1349"/>
      <c r="G814" s="1349"/>
      <c r="H814" s="1349"/>
    </row>
    <row r="815" spans="1:8" ht="15">
      <c r="A815" s="1349"/>
      <c r="B815" s="1349"/>
      <c r="C815" s="1349"/>
      <c r="D815" s="1349"/>
      <c r="E815" s="1349"/>
      <c r="F815" s="1349"/>
      <c r="G815" s="1349"/>
      <c r="H815" s="1349"/>
    </row>
    <row r="816" spans="1:8" ht="15">
      <c r="A816" s="1349"/>
      <c r="B816" s="1349"/>
      <c r="C816" s="1349"/>
      <c r="D816" s="1349"/>
      <c r="E816" s="1349"/>
      <c r="F816" s="1349"/>
      <c r="G816" s="1349"/>
      <c r="H816" s="1349"/>
    </row>
    <row r="817" spans="1:8" ht="15">
      <c r="A817" s="1349"/>
      <c r="B817" s="1349"/>
      <c r="C817" s="1349"/>
      <c r="D817" s="1349"/>
      <c r="E817" s="1349"/>
      <c r="F817" s="1349"/>
      <c r="G817" s="1349"/>
      <c r="H817" s="1349"/>
    </row>
    <row r="818" spans="1:8" ht="15">
      <c r="A818" s="1349"/>
      <c r="B818" s="1349"/>
      <c r="C818" s="1349"/>
      <c r="D818" s="1349"/>
      <c r="E818" s="1349"/>
      <c r="F818" s="1349"/>
      <c r="G818" s="1349"/>
      <c r="H818" s="1349"/>
    </row>
    <row r="819" spans="1:8" ht="15">
      <c r="A819" s="1349"/>
      <c r="B819" s="1349"/>
      <c r="C819" s="1349"/>
      <c r="D819" s="1349"/>
      <c r="E819" s="1349"/>
      <c r="F819" s="1349"/>
      <c r="G819" s="1349"/>
      <c r="H819" s="1349"/>
    </row>
    <row r="820" spans="1:8" ht="15">
      <c r="A820" s="1349"/>
      <c r="B820" s="1349"/>
      <c r="C820" s="1349"/>
      <c r="D820" s="1349"/>
      <c r="E820" s="1349"/>
      <c r="F820" s="1349"/>
      <c r="G820" s="1349"/>
      <c r="H820" s="1349"/>
    </row>
    <row r="821" spans="1:8" ht="15">
      <c r="A821" s="1349"/>
      <c r="B821" s="1349"/>
      <c r="C821" s="1349"/>
      <c r="D821" s="1349"/>
      <c r="E821" s="1349"/>
      <c r="F821" s="1349"/>
      <c r="G821" s="1349"/>
      <c r="H821" s="1349"/>
    </row>
    <row r="822" spans="1:8" ht="15">
      <c r="A822" s="1349"/>
      <c r="B822" s="1349"/>
      <c r="C822" s="1349"/>
      <c r="D822" s="1349"/>
      <c r="E822" s="1349"/>
      <c r="F822" s="1349"/>
      <c r="G822" s="1349"/>
      <c r="H822" s="1349"/>
    </row>
    <row r="823" spans="1:8" ht="15">
      <c r="A823" s="1349"/>
      <c r="B823" s="1349"/>
      <c r="C823" s="1349"/>
      <c r="D823" s="1349"/>
      <c r="E823" s="1349"/>
      <c r="F823" s="1349"/>
      <c r="G823" s="1349"/>
      <c r="H823" s="1349"/>
    </row>
    <row r="824" spans="1:8" ht="15">
      <c r="A824" s="1349"/>
      <c r="B824" s="1349"/>
      <c r="C824" s="1349"/>
      <c r="D824" s="1349"/>
      <c r="E824" s="1349"/>
      <c r="F824" s="1349"/>
      <c r="G824" s="1349"/>
      <c r="H824" s="1349"/>
    </row>
    <row r="825" spans="1:8" ht="15">
      <c r="A825" s="1349"/>
      <c r="B825" s="1349"/>
      <c r="C825" s="1349"/>
      <c r="D825" s="1349"/>
      <c r="E825" s="1349"/>
      <c r="F825" s="1349"/>
      <c r="G825" s="1349"/>
      <c r="H825" s="1349"/>
    </row>
    <row r="826" spans="1:8" ht="15">
      <c r="A826" s="1349"/>
      <c r="B826" s="1349"/>
      <c r="C826" s="1349"/>
      <c r="D826" s="1349"/>
      <c r="E826" s="1349"/>
      <c r="F826" s="1349"/>
      <c r="G826" s="1349"/>
      <c r="H826" s="1349"/>
    </row>
    <row r="827" spans="1:8" ht="15">
      <c r="A827" s="1349"/>
      <c r="B827" s="1349"/>
      <c r="C827" s="1349"/>
      <c r="D827" s="1349"/>
      <c r="E827" s="1349"/>
      <c r="F827" s="1349"/>
      <c r="G827" s="1349"/>
      <c r="H827" s="1349"/>
    </row>
    <row r="828" spans="1:8" ht="15">
      <c r="A828" s="1349"/>
      <c r="B828" s="1349"/>
      <c r="C828" s="1349"/>
      <c r="D828" s="1349"/>
      <c r="E828" s="1349"/>
      <c r="F828" s="1349"/>
      <c r="G828" s="1349"/>
      <c r="H828" s="1349"/>
    </row>
    <row r="829" spans="1:8" ht="15">
      <c r="A829" s="1349"/>
      <c r="B829" s="1349"/>
      <c r="C829" s="1349"/>
      <c r="D829" s="1349"/>
      <c r="E829" s="1349"/>
      <c r="F829" s="1349"/>
      <c r="G829" s="1349"/>
      <c r="H829" s="1349"/>
    </row>
    <row r="830" spans="1:8" ht="15">
      <c r="A830" s="1349"/>
      <c r="B830" s="1349"/>
      <c r="C830" s="1349"/>
      <c r="D830" s="1349"/>
      <c r="E830" s="1349"/>
      <c r="F830" s="1349"/>
      <c r="G830" s="1349"/>
      <c r="H830" s="1349"/>
    </row>
    <row r="831" spans="1:8" ht="15">
      <c r="A831" s="1349"/>
      <c r="B831" s="1349"/>
      <c r="C831" s="1349"/>
      <c r="D831" s="1349"/>
      <c r="E831" s="1349"/>
      <c r="F831" s="1349"/>
      <c r="G831" s="1349"/>
      <c r="H831" s="1349"/>
    </row>
    <row r="832" spans="1:8" ht="15">
      <c r="A832" s="1349"/>
      <c r="B832" s="1349"/>
      <c r="C832" s="1349"/>
      <c r="D832" s="1349"/>
      <c r="E832" s="1349"/>
      <c r="F832" s="1349"/>
      <c r="G832" s="1349"/>
      <c r="H832" s="1349"/>
    </row>
    <row r="833" spans="1:8" ht="15">
      <c r="A833" s="1349"/>
      <c r="B833" s="1349"/>
      <c r="C833" s="1349"/>
      <c r="D833" s="1349"/>
      <c r="E833" s="1349"/>
      <c r="F833" s="1349"/>
      <c r="G833" s="1349"/>
      <c r="H833" s="1349"/>
    </row>
    <row r="834" spans="1:8" ht="15">
      <c r="A834" s="1349"/>
      <c r="B834" s="1349"/>
      <c r="C834" s="1349"/>
      <c r="D834" s="1349"/>
      <c r="E834" s="1349"/>
      <c r="F834" s="1349"/>
      <c r="G834" s="1349"/>
      <c r="H834" s="1349"/>
    </row>
    <row r="835" spans="1:8" ht="15">
      <c r="A835" s="1349"/>
      <c r="B835" s="1349"/>
      <c r="C835" s="1349"/>
      <c r="D835" s="1349"/>
      <c r="E835" s="1349"/>
      <c r="F835" s="1349"/>
      <c r="G835" s="1349"/>
      <c r="H835" s="1349"/>
    </row>
    <row r="836" spans="1:8" ht="15">
      <c r="A836" s="1349"/>
      <c r="B836" s="1349"/>
      <c r="C836" s="1349"/>
      <c r="D836" s="1349"/>
      <c r="E836" s="1349"/>
      <c r="F836" s="1349"/>
      <c r="G836" s="1349"/>
      <c r="H836" s="1349"/>
    </row>
    <row r="837" spans="1:8" ht="15">
      <c r="A837" s="1349"/>
      <c r="B837" s="1349"/>
      <c r="C837" s="1349"/>
      <c r="D837" s="1349"/>
      <c r="E837" s="1349"/>
      <c r="F837" s="1349"/>
      <c r="G837" s="1349"/>
      <c r="H837" s="1349"/>
    </row>
    <row r="838" spans="1:8" ht="15">
      <c r="A838" s="1349"/>
      <c r="B838" s="1349"/>
      <c r="C838" s="1349"/>
      <c r="D838" s="1349"/>
      <c r="E838" s="1349"/>
      <c r="F838" s="1349"/>
      <c r="G838" s="1349"/>
      <c r="H838" s="1349"/>
    </row>
    <row r="839" spans="1:8" ht="15">
      <c r="A839" s="1349"/>
      <c r="B839" s="1349"/>
      <c r="C839" s="1349"/>
      <c r="D839" s="1349"/>
      <c r="E839" s="1349"/>
      <c r="F839" s="1349"/>
      <c r="G839" s="1349"/>
      <c r="H839" s="1349"/>
    </row>
    <row r="840" spans="1:8" ht="15">
      <c r="A840" s="1349"/>
      <c r="B840" s="1349"/>
      <c r="C840" s="1349"/>
      <c r="D840" s="1349"/>
      <c r="E840" s="1349"/>
      <c r="F840" s="1349"/>
      <c r="G840" s="1349"/>
      <c r="H840" s="1349"/>
    </row>
    <row r="841" spans="1:8" ht="15">
      <c r="A841" s="1349"/>
      <c r="B841" s="1349"/>
      <c r="C841" s="1349"/>
      <c r="D841" s="1349"/>
      <c r="E841" s="1349"/>
      <c r="F841" s="1349"/>
      <c r="G841" s="1349"/>
      <c r="H841" s="1349"/>
    </row>
    <row r="842" spans="1:8" ht="15">
      <c r="A842" s="1349"/>
      <c r="B842" s="1349"/>
      <c r="C842" s="1349"/>
      <c r="D842" s="1349"/>
      <c r="E842" s="1349"/>
      <c r="F842" s="1349"/>
      <c r="G842" s="1349"/>
      <c r="H842" s="1349"/>
    </row>
    <row r="843" spans="1:8" ht="15">
      <c r="A843" s="1349"/>
      <c r="B843" s="1349"/>
      <c r="C843" s="1349"/>
      <c r="D843" s="1349"/>
      <c r="E843" s="1349"/>
      <c r="F843" s="1349"/>
      <c r="G843" s="1349"/>
      <c r="H843" s="1349"/>
    </row>
    <row r="844" spans="1:8" ht="15">
      <c r="A844" s="1349"/>
      <c r="B844" s="1349"/>
      <c r="C844" s="1349"/>
      <c r="D844" s="1349"/>
      <c r="E844" s="1349"/>
      <c r="F844" s="1349"/>
      <c r="G844" s="1349"/>
      <c r="H844" s="1349"/>
    </row>
    <row r="845" spans="1:8" ht="15">
      <c r="A845" s="1349"/>
      <c r="B845" s="1349"/>
      <c r="C845" s="1349"/>
      <c r="D845" s="1349"/>
      <c r="E845" s="1349"/>
      <c r="F845" s="1349"/>
      <c r="G845" s="1349"/>
      <c r="H845" s="1349"/>
    </row>
    <row r="846" spans="1:8" ht="15">
      <c r="A846" s="1349"/>
      <c r="B846" s="1349"/>
      <c r="C846" s="1349"/>
      <c r="D846" s="1349"/>
      <c r="E846" s="1349"/>
      <c r="F846" s="1349"/>
      <c r="G846" s="1349"/>
      <c r="H846" s="1349"/>
    </row>
    <row r="847" spans="1:8" ht="15">
      <c r="A847" s="1349"/>
      <c r="B847" s="1349"/>
      <c r="C847" s="1349"/>
      <c r="D847" s="1349"/>
      <c r="E847" s="1349"/>
      <c r="F847" s="1349"/>
      <c r="G847" s="1349"/>
      <c r="H847" s="1349"/>
    </row>
    <row r="848" spans="1:8" ht="15">
      <c r="A848" s="1349"/>
      <c r="B848" s="1349"/>
      <c r="C848" s="1349"/>
      <c r="D848" s="1349"/>
      <c r="E848" s="1349"/>
      <c r="F848" s="1349"/>
      <c r="G848" s="1349"/>
      <c r="H848" s="1349"/>
    </row>
    <row r="849" spans="1:8" ht="15">
      <c r="A849" s="1349"/>
      <c r="B849" s="1349"/>
      <c r="C849" s="1349"/>
      <c r="D849" s="1349"/>
      <c r="E849" s="1349"/>
      <c r="F849" s="1349"/>
      <c r="G849" s="1349"/>
      <c r="H849" s="1349"/>
    </row>
    <row r="850" spans="1:8" ht="15">
      <c r="A850" s="1349"/>
      <c r="B850" s="1349"/>
      <c r="C850" s="1349"/>
      <c r="D850" s="1349"/>
      <c r="E850" s="1349"/>
      <c r="F850" s="1349"/>
      <c r="G850" s="1349"/>
      <c r="H850" s="1349"/>
    </row>
    <row r="851" spans="1:8" ht="15">
      <c r="A851" s="1349"/>
      <c r="B851" s="1349"/>
      <c r="C851" s="1349"/>
      <c r="D851" s="1349"/>
      <c r="E851" s="1349"/>
      <c r="F851" s="1349"/>
      <c r="G851" s="1349"/>
      <c r="H851" s="1349"/>
    </row>
    <row r="852" spans="1:8" ht="15">
      <c r="A852" s="1349"/>
      <c r="B852" s="1349"/>
      <c r="C852" s="1349"/>
      <c r="D852" s="1349"/>
      <c r="E852" s="1349"/>
      <c r="F852" s="1349"/>
      <c r="G852" s="1349"/>
      <c r="H852" s="1349"/>
    </row>
    <row r="853" spans="1:8" ht="15">
      <c r="A853" s="1349"/>
      <c r="B853" s="1349"/>
      <c r="C853" s="1349"/>
      <c r="D853" s="1349"/>
      <c r="E853" s="1349"/>
      <c r="F853" s="1349"/>
      <c r="G853" s="1349"/>
      <c r="H853" s="1349"/>
    </row>
    <row r="854" spans="1:8" ht="15">
      <c r="A854" s="1349"/>
      <c r="B854" s="1349"/>
      <c r="C854" s="1349"/>
      <c r="D854" s="1349"/>
      <c r="E854" s="1349"/>
      <c r="F854" s="1349"/>
      <c r="G854" s="1349"/>
      <c r="H854" s="1349"/>
    </row>
    <row r="855" spans="1:8" ht="15">
      <c r="A855" s="1349"/>
      <c r="B855" s="1349"/>
      <c r="C855" s="1349"/>
      <c r="D855" s="1349"/>
      <c r="E855" s="1349"/>
      <c r="F855" s="1349"/>
      <c r="G855" s="1349"/>
      <c r="H855" s="1349"/>
    </row>
    <row r="856" spans="1:8" ht="15">
      <c r="A856" s="1349"/>
      <c r="B856" s="1349"/>
      <c r="C856" s="1349"/>
      <c r="D856" s="1349"/>
      <c r="E856" s="1349"/>
      <c r="F856" s="1349"/>
      <c r="G856" s="1349"/>
      <c r="H856" s="1349"/>
    </row>
    <row r="857" spans="1:8" ht="15">
      <c r="A857" s="1349"/>
      <c r="B857" s="1349"/>
      <c r="C857" s="1349"/>
      <c r="D857" s="1349"/>
      <c r="E857" s="1349"/>
      <c r="F857" s="1349"/>
      <c r="G857" s="1349"/>
      <c r="H857" s="1349"/>
    </row>
    <row r="858" spans="1:8" ht="15">
      <c r="A858" s="1349"/>
      <c r="B858" s="1349"/>
      <c r="C858" s="1349"/>
      <c r="D858" s="1349"/>
      <c r="E858" s="1349"/>
      <c r="F858" s="1349"/>
      <c r="G858" s="1349"/>
      <c r="H858" s="1349"/>
    </row>
    <row r="859" spans="1:8" ht="15">
      <c r="A859" s="1349"/>
      <c r="B859" s="1349"/>
      <c r="C859" s="1349"/>
      <c r="D859" s="1349"/>
      <c r="E859" s="1349"/>
      <c r="F859" s="1349"/>
      <c r="G859" s="1349"/>
      <c r="H859" s="1349"/>
    </row>
    <row r="860" spans="1:8" ht="15">
      <c r="A860" s="1349"/>
      <c r="B860" s="1349"/>
      <c r="C860" s="1349"/>
      <c r="D860" s="1349"/>
      <c r="E860" s="1349"/>
      <c r="F860" s="1349"/>
      <c r="G860" s="1349"/>
      <c r="H860" s="1349"/>
    </row>
    <row r="861" spans="1:8" ht="15">
      <c r="A861" s="1349"/>
      <c r="B861" s="1349"/>
      <c r="C861" s="1349"/>
      <c r="D861" s="1349"/>
      <c r="E861" s="1349"/>
      <c r="F861" s="1349"/>
      <c r="G861" s="1349"/>
      <c r="H861" s="1349"/>
    </row>
    <row r="862" spans="1:8" ht="15">
      <c r="A862" s="1349"/>
      <c r="B862" s="1349"/>
      <c r="C862" s="1349"/>
      <c r="D862" s="1349"/>
      <c r="E862" s="1349"/>
      <c r="F862" s="1349"/>
      <c r="G862" s="1349"/>
      <c r="H862" s="1349"/>
    </row>
    <row r="863" spans="1:8" ht="15">
      <c r="A863" s="1349"/>
      <c r="B863" s="1349"/>
      <c r="C863" s="1349"/>
      <c r="D863" s="1349"/>
      <c r="E863" s="1349"/>
      <c r="F863" s="1349"/>
      <c r="G863" s="1349"/>
      <c r="H863" s="1349"/>
    </row>
    <row r="864" spans="1:8" ht="15">
      <c r="A864" s="1349"/>
      <c r="B864" s="1349"/>
      <c r="C864" s="1349"/>
      <c r="D864" s="1349"/>
      <c r="E864" s="1349"/>
      <c r="F864" s="1349"/>
      <c r="G864" s="1349"/>
      <c r="H864" s="1349"/>
    </row>
    <row r="865" spans="1:8" ht="15">
      <c r="A865" s="1349"/>
      <c r="B865" s="1349"/>
      <c r="C865" s="1349"/>
      <c r="D865" s="1349"/>
      <c r="E865" s="1349"/>
      <c r="F865" s="1349"/>
      <c r="G865" s="1349"/>
      <c r="H865" s="1349"/>
    </row>
    <row r="866" spans="1:8" ht="15">
      <c r="A866" s="1349"/>
      <c r="B866" s="1349"/>
      <c r="C866" s="1349"/>
      <c r="D866" s="1349"/>
      <c r="E866" s="1349"/>
      <c r="F866" s="1349"/>
      <c r="G866" s="1349"/>
      <c r="H866" s="1349"/>
    </row>
    <row r="867" spans="1:8" ht="15">
      <c r="A867" s="1349"/>
      <c r="B867" s="1349"/>
      <c r="C867" s="1349"/>
      <c r="D867" s="1349"/>
      <c r="E867" s="1349"/>
      <c r="F867" s="1349"/>
      <c r="G867" s="1349"/>
      <c r="H867" s="1349"/>
    </row>
    <row r="868" spans="1:8" ht="15">
      <c r="A868" s="1349"/>
      <c r="B868" s="1349"/>
      <c r="C868" s="1349"/>
      <c r="D868" s="1349"/>
      <c r="E868" s="1349"/>
      <c r="F868" s="1349"/>
      <c r="G868" s="1349"/>
      <c r="H868" s="1349"/>
    </row>
    <row r="869" spans="1:8" ht="15">
      <c r="A869" s="1349"/>
      <c r="B869" s="1349"/>
      <c r="C869" s="1349"/>
      <c r="D869" s="1349"/>
      <c r="E869" s="1349"/>
      <c r="F869" s="1349"/>
      <c r="G869" s="1349"/>
      <c r="H869" s="1349"/>
    </row>
    <row r="870" spans="1:8" ht="15">
      <c r="A870" s="1349"/>
      <c r="B870" s="1349"/>
      <c r="C870" s="1349"/>
      <c r="D870" s="1349"/>
      <c r="E870" s="1349"/>
      <c r="F870" s="1349"/>
      <c r="G870" s="1349"/>
      <c r="H870" s="1349"/>
    </row>
    <row r="871" spans="1:8" ht="15">
      <c r="A871" s="1349"/>
      <c r="B871" s="1349"/>
      <c r="C871" s="1349"/>
      <c r="D871" s="1349"/>
      <c r="E871" s="1349"/>
      <c r="F871" s="1349"/>
      <c r="G871" s="1349"/>
      <c r="H871" s="1349"/>
    </row>
    <row r="872" spans="1:8" ht="15">
      <c r="A872" s="1349"/>
      <c r="B872" s="1349"/>
      <c r="C872" s="1349"/>
      <c r="D872" s="1349"/>
      <c r="E872" s="1349"/>
      <c r="F872" s="1349"/>
      <c r="G872" s="1349"/>
      <c r="H872" s="1349"/>
    </row>
    <row r="873" spans="1:8" ht="15">
      <c r="A873" s="1349"/>
      <c r="B873" s="1349"/>
      <c r="C873" s="1349"/>
      <c r="D873" s="1349"/>
      <c r="E873" s="1349"/>
      <c r="F873" s="1349"/>
      <c r="G873" s="1349"/>
      <c r="H873" s="1349"/>
    </row>
    <row r="874" spans="1:8" ht="15">
      <c r="A874" s="1349"/>
      <c r="B874" s="1349"/>
      <c r="C874" s="1349"/>
      <c r="D874" s="1349"/>
      <c r="E874" s="1349"/>
      <c r="F874" s="1349"/>
      <c r="G874" s="1349"/>
      <c r="H874" s="1349"/>
    </row>
    <row r="875" spans="1:8" ht="15">
      <c r="A875" s="1349"/>
      <c r="B875" s="1349"/>
      <c r="C875" s="1349"/>
      <c r="D875" s="1349"/>
      <c r="E875" s="1349"/>
      <c r="F875" s="1349"/>
      <c r="G875" s="1349"/>
      <c r="H875" s="1349"/>
    </row>
    <row r="876" spans="1:8" ht="15">
      <c r="A876" s="1349"/>
      <c r="B876" s="1349"/>
      <c r="C876" s="1349"/>
      <c r="D876" s="1349"/>
      <c r="E876" s="1349"/>
      <c r="F876" s="1349"/>
      <c r="G876" s="1349"/>
      <c r="H876" s="1349"/>
    </row>
    <row r="877" spans="1:8" ht="15">
      <c r="A877" s="1349"/>
      <c r="B877" s="1349"/>
      <c r="C877" s="1349"/>
      <c r="D877" s="1349"/>
      <c r="E877" s="1349"/>
      <c r="F877" s="1349"/>
      <c r="G877" s="1349"/>
      <c r="H877" s="1349"/>
    </row>
    <row r="878" spans="1:8" ht="15">
      <c r="A878" s="1349"/>
      <c r="B878" s="1349"/>
      <c r="C878" s="1349"/>
      <c r="D878" s="1349"/>
      <c r="E878" s="1349"/>
      <c r="F878" s="1349"/>
      <c r="G878" s="1349"/>
      <c r="H878" s="1349"/>
    </row>
    <row r="879" spans="1:8" ht="15">
      <c r="A879" s="1349"/>
      <c r="B879" s="1349"/>
      <c r="C879" s="1349"/>
      <c r="D879" s="1349"/>
      <c r="E879" s="1349"/>
      <c r="F879" s="1349"/>
      <c r="G879" s="1349"/>
      <c r="H879" s="1349"/>
    </row>
    <row r="880" spans="1:8" ht="15">
      <c r="A880" s="1349"/>
      <c r="B880" s="1349"/>
      <c r="C880" s="1349"/>
      <c r="D880" s="1349"/>
      <c r="E880" s="1349"/>
      <c r="F880" s="1349"/>
      <c r="G880" s="1349"/>
      <c r="H880" s="1349"/>
    </row>
    <row r="881" spans="1:8" ht="15">
      <c r="A881" s="1349"/>
      <c r="B881" s="1349"/>
      <c r="C881" s="1349"/>
      <c r="D881" s="1349"/>
      <c r="E881" s="1349"/>
      <c r="F881" s="1349"/>
      <c r="G881" s="1349"/>
      <c r="H881" s="1349"/>
    </row>
    <row r="882" spans="1:8" ht="15">
      <c r="A882" s="1349"/>
      <c r="B882" s="1349"/>
      <c r="C882" s="1349"/>
      <c r="D882" s="1349"/>
      <c r="E882" s="1349"/>
      <c r="F882" s="1349"/>
      <c r="G882" s="1349"/>
      <c r="H882" s="1349"/>
    </row>
    <row r="883" spans="1:8" ht="15">
      <c r="A883" s="1349"/>
      <c r="B883" s="1349"/>
      <c r="C883" s="1349"/>
      <c r="D883" s="1349"/>
      <c r="E883" s="1349"/>
      <c r="F883" s="1349"/>
      <c r="G883" s="1349"/>
      <c r="H883" s="1349"/>
    </row>
    <row r="884" spans="1:8" ht="15">
      <c r="A884" s="1349"/>
      <c r="B884" s="1349"/>
      <c r="C884" s="1349"/>
      <c r="D884" s="1349"/>
      <c r="E884" s="1349"/>
      <c r="F884" s="1349"/>
      <c r="G884" s="1349"/>
      <c r="H884" s="1349"/>
    </row>
    <row r="885" spans="1:8" ht="15">
      <c r="A885" s="1349"/>
      <c r="B885" s="1349"/>
      <c r="C885" s="1349"/>
      <c r="D885" s="1349"/>
      <c r="E885" s="1349"/>
      <c r="F885" s="1349"/>
      <c r="G885" s="1349"/>
      <c r="H885" s="1349"/>
    </row>
    <row r="886" spans="1:8" ht="15">
      <c r="A886" s="1349"/>
      <c r="B886" s="1349"/>
      <c r="C886" s="1349"/>
      <c r="D886" s="1349"/>
      <c r="E886" s="1349"/>
      <c r="F886" s="1349"/>
      <c r="G886" s="1349"/>
      <c r="H886" s="1349"/>
    </row>
    <row r="887" spans="1:8" ht="15">
      <c r="A887" s="1349"/>
      <c r="B887" s="1349"/>
      <c r="C887" s="1349"/>
      <c r="D887" s="1349"/>
      <c r="E887" s="1349"/>
      <c r="F887" s="1349"/>
      <c r="G887" s="1349"/>
      <c r="H887" s="1349"/>
    </row>
    <row r="888" spans="1:8" ht="15">
      <c r="A888" s="1349"/>
      <c r="B888" s="1349"/>
      <c r="C888" s="1349"/>
      <c r="D888" s="1349"/>
      <c r="E888" s="1349"/>
      <c r="F888" s="1349"/>
      <c r="G888" s="1349"/>
      <c r="H888" s="1349"/>
    </row>
    <row r="889" spans="1:8" ht="15">
      <c r="A889" s="1349"/>
      <c r="B889" s="1349"/>
      <c r="C889" s="1349"/>
      <c r="D889" s="1349"/>
      <c r="E889" s="1349"/>
      <c r="F889" s="1349"/>
      <c r="G889" s="1349"/>
      <c r="H889" s="1349"/>
    </row>
    <row r="890" spans="1:8" ht="15">
      <c r="A890" s="1349"/>
      <c r="B890" s="1349"/>
      <c r="C890" s="1349"/>
      <c r="D890" s="1349"/>
      <c r="E890" s="1349"/>
      <c r="F890" s="1349"/>
      <c r="G890" s="1349"/>
      <c r="H890" s="1349"/>
    </row>
    <row r="891" spans="1:8" ht="15">
      <c r="A891" s="1349"/>
      <c r="B891" s="1349"/>
      <c r="C891" s="1349"/>
      <c r="D891" s="1349"/>
      <c r="E891" s="1349"/>
      <c r="F891" s="1349"/>
      <c r="G891" s="1349"/>
      <c r="H891" s="1349"/>
    </row>
    <row r="892" spans="1:8" ht="15">
      <c r="A892" s="1349"/>
      <c r="B892" s="1349"/>
      <c r="C892" s="1349"/>
      <c r="D892" s="1349"/>
      <c r="E892" s="1349"/>
      <c r="F892" s="1349"/>
      <c r="G892" s="1349"/>
      <c r="H892" s="1349"/>
    </row>
    <row r="893" spans="1:8" ht="15">
      <c r="A893" s="1349"/>
      <c r="B893" s="1349"/>
      <c r="C893" s="1349"/>
      <c r="D893" s="1349"/>
      <c r="E893" s="1349"/>
      <c r="F893" s="1349"/>
      <c r="G893" s="1349"/>
      <c r="H893" s="1349"/>
    </row>
    <row r="894" spans="1:8" ht="15">
      <c r="A894" s="1349"/>
      <c r="B894" s="1349"/>
      <c r="C894" s="1349"/>
      <c r="D894" s="1349"/>
      <c r="E894" s="1349"/>
      <c r="F894" s="1349"/>
      <c r="G894" s="1349"/>
      <c r="H894" s="1349"/>
    </row>
    <row r="895" spans="1:8" ht="15">
      <c r="A895" s="1349"/>
      <c r="B895" s="1349"/>
      <c r="C895" s="1349"/>
      <c r="D895" s="1349"/>
      <c r="E895" s="1349"/>
      <c r="F895" s="1349"/>
      <c r="G895" s="1349"/>
      <c r="H895" s="1349"/>
    </row>
    <row r="896" spans="1:8" ht="15">
      <c r="A896" s="1349"/>
      <c r="B896" s="1349"/>
      <c r="C896" s="1349"/>
      <c r="D896" s="1349"/>
      <c r="E896" s="1349"/>
      <c r="F896" s="1349"/>
      <c r="G896" s="1349"/>
      <c r="H896" s="1349"/>
    </row>
    <row r="897" spans="1:8" ht="15">
      <c r="A897" s="1349"/>
      <c r="B897" s="1349"/>
      <c r="C897" s="1349"/>
      <c r="D897" s="1349"/>
      <c r="E897" s="1349"/>
      <c r="F897" s="1349"/>
      <c r="G897" s="1349"/>
      <c r="H897" s="1349"/>
    </row>
    <row r="898" spans="1:8" ht="15">
      <c r="A898" s="1349"/>
      <c r="B898" s="1349"/>
      <c r="C898" s="1349"/>
      <c r="D898" s="1349"/>
      <c r="E898" s="1349"/>
      <c r="F898" s="1349"/>
      <c r="G898" s="1349"/>
      <c r="H898" s="1349"/>
    </row>
    <row r="899" spans="1:8" ht="15">
      <c r="A899" s="1349"/>
      <c r="B899" s="1349"/>
      <c r="C899" s="1349"/>
      <c r="D899" s="1349"/>
      <c r="E899" s="1349"/>
      <c r="F899" s="1349"/>
      <c r="G899" s="1349"/>
      <c r="H899" s="1349"/>
    </row>
    <row r="900" spans="1:8" ht="15">
      <c r="A900" s="1349"/>
      <c r="B900" s="1349"/>
      <c r="C900" s="1349"/>
      <c r="D900" s="1349"/>
      <c r="E900" s="1349"/>
      <c r="F900" s="1349"/>
      <c r="G900" s="1349"/>
      <c r="H900" s="1349"/>
    </row>
    <row r="901" spans="1:8" ht="15">
      <c r="A901" s="1349"/>
      <c r="B901" s="1349"/>
      <c r="C901" s="1349"/>
      <c r="D901" s="1349"/>
      <c r="E901" s="1349"/>
      <c r="F901" s="1349"/>
      <c r="G901" s="1349"/>
      <c r="H901" s="1349"/>
    </row>
    <row r="902" spans="1:8" ht="15">
      <c r="A902" s="1349"/>
      <c r="B902" s="1349"/>
      <c r="C902" s="1349"/>
      <c r="D902" s="1349"/>
      <c r="E902" s="1349"/>
      <c r="F902" s="1349"/>
      <c r="G902" s="1349"/>
      <c r="H902" s="1349"/>
    </row>
    <row r="903" spans="1:8" ht="15">
      <c r="A903" s="1349"/>
      <c r="B903" s="1349"/>
      <c r="C903" s="1349"/>
      <c r="D903" s="1349"/>
      <c r="E903" s="1349"/>
      <c r="F903" s="1349"/>
      <c r="G903" s="1349"/>
      <c r="H903" s="1349"/>
    </row>
    <row r="904" spans="1:8" ht="15">
      <c r="A904" s="1349"/>
      <c r="B904" s="1349"/>
      <c r="C904" s="1349"/>
      <c r="D904" s="1349"/>
      <c r="E904" s="1349"/>
      <c r="F904" s="1349"/>
      <c r="G904" s="1349"/>
      <c r="H904" s="1349"/>
    </row>
    <row r="905" spans="1:8" ht="15">
      <c r="A905" s="1349"/>
      <c r="B905" s="1349"/>
      <c r="C905" s="1349"/>
      <c r="D905" s="1349"/>
      <c r="E905" s="1349"/>
      <c r="F905" s="1349"/>
      <c r="G905" s="1349"/>
      <c r="H905" s="1349"/>
    </row>
    <row r="906" spans="1:8" ht="15">
      <c r="A906" s="1349"/>
      <c r="B906" s="1349"/>
      <c r="C906" s="1349"/>
      <c r="D906" s="1349"/>
      <c r="E906" s="1349"/>
      <c r="F906" s="1349"/>
      <c r="G906" s="1349"/>
      <c r="H906" s="1349"/>
    </row>
    <row r="907" spans="1:8" ht="15">
      <c r="A907" s="1349"/>
      <c r="B907" s="1349"/>
      <c r="C907" s="1349"/>
      <c r="D907" s="1349"/>
      <c r="E907" s="1349"/>
      <c r="F907" s="1349"/>
      <c r="G907" s="1349"/>
      <c r="H907" s="1349"/>
    </row>
    <row r="908" spans="1:8" ht="15">
      <c r="A908" s="1349"/>
      <c r="B908" s="1349"/>
      <c r="C908" s="1349"/>
      <c r="D908" s="1349"/>
      <c r="E908" s="1349"/>
      <c r="F908" s="1349"/>
      <c r="G908" s="1349"/>
      <c r="H908" s="1349"/>
    </row>
    <row r="909" spans="1:8" ht="15">
      <c r="A909" s="1349"/>
      <c r="B909" s="1349"/>
      <c r="C909" s="1349"/>
      <c r="D909" s="1349"/>
      <c r="E909" s="1349"/>
      <c r="F909" s="1349"/>
      <c r="G909" s="1349"/>
      <c r="H909" s="1349"/>
    </row>
    <row r="910" spans="1:8" ht="15">
      <c r="A910" s="1349"/>
      <c r="B910" s="1349"/>
      <c r="C910" s="1349"/>
      <c r="D910" s="1349"/>
      <c r="E910" s="1349"/>
      <c r="F910" s="1349"/>
      <c r="G910" s="1349"/>
      <c r="H910" s="1349"/>
    </row>
    <row r="911" spans="1:8" ht="15">
      <c r="A911" s="1349"/>
      <c r="B911" s="1349"/>
      <c r="C911" s="1349"/>
      <c r="D911" s="1349"/>
      <c r="E911" s="1349"/>
      <c r="F911" s="1349"/>
      <c r="G911" s="1349"/>
      <c r="H911" s="1349"/>
    </row>
    <row r="912" spans="1:8" ht="15">
      <c r="A912" s="1349"/>
      <c r="B912" s="1349"/>
      <c r="C912" s="1349"/>
      <c r="D912" s="1349"/>
      <c r="E912" s="1349"/>
      <c r="F912" s="1349"/>
      <c r="G912" s="1349"/>
      <c r="H912" s="1349"/>
    </row>
    <row r="913" spans="1:8" ht="15">
      <c r="A913" s="1349"/>
      <c r="B913" s="1349"/>
      <c r="C913" s="1349"/>
      <c r="D913" s="1349"/>
      <c r="E913" s="1349"/>
      <c r="F913" s="1349"/>
      <c r="G913" s="1349"/>
      <c r="H913" s="1349"/>
    </row>
    <row r="914" spans="1:8" ht="15">
      <c r="A914" s="1349"/>
      <c r="B914" s="1349"/>
      <c r="C914" s="1349"/>
      <c r="D914" s="1349"/>
      <c r="E914" s="1349"/>
      <c r="F914" s="1349"/>
      <c r="G914" s="1349"/>
      <c r="H914" s="1349"/>
    </row>
    <row r="915" spans="1:8" ht="15">
      <c r="A915" s="1349"/>
      <c r="B915" s="1349"/>
      <c r="C915" s="1349"/>
      <c r="D915" s="1349"/>
      <c r="E915" s="1349"/>
      <c r="F915" s="1349"/>
      <c r="G915" s="1349"/>
      <c r="H915" s="1349"/>
    </row>
    <row r="916" spans="1:8" ht="15">
      <c r="A916" s="1349"/>
      <c r="B916" s="1349"/>
      <c r="C916" s="1349"/>
      <c r="D916" s="1349"/>
      <c r="E916" s="1349"/>
      <c r="F916" s="1349"/>
      <c r="G916" s="1349"/>
      <c r="H916" s="1349"/>
    </row>
    <row r="917" spans="1:8" ht="15">
      <c r="A917" s="1349"/>
      <c r="B917" s="1349"/>
      <c r="C917" s="1349"/>
      <c r="D917" s="1349"/>
      <c r="E917" s="1349"/>
      <c r="F917" s="1349"/>
      <c r="G917" s="1349"/>
      <c r="H917" s="1349"/>
    </row>
    <row r="918" spans="1:8" ht="15">
      <c r="A918" s="1349"/>
      <c r="B918" s="1349"/>
      <c r="C918" s="1349"/>
      <c r="D918" s="1349"/>
      <c r="E918" s="1349"/>
      <c r="F918" s="1349"/>
      <c r="G918" s="1349"/>
      <c r="H918" s="1349"/>
    </row>
    <row r="919" spans="1:8" ht="15">
      <c r="A919" s="1349"/>
      <c r="B919" s="1349"/>
      <c r="C919" s="1349"/>
      <c r="D919" s="1349"/>
      <c r="E919" s="1349"/>
      <c r="F919" s="1349"/>
      <c r="G919" s="1349"/>
      <c r="H919" s="1349"/>
    </row>
    <row r="920" spans="1:8" ht="15">
      <c r="A920" s="1349"/>
      <c r="B920" s="1349"/>
      <c r="C920" s="1349"/>
      <c r="D920" s="1349"/>
      <c r="E920" s="1349"/>
      <c r="F920" s="1349"/>
      <c r="G920" s="1349"/>
      <c r="H920" s="1349"/>
    </row>
    <row r="921" spans="1:8" ht="15">
      <c r="A921" s="1349"/>
      <c r="B921" s="1349"/>
      <c r="C921" s="1349"/>
      <c r="D921" s="1349"/>
      <c r="E921" s="1349"/>
      <c r="F921" s="1349"/>
      <c r="G921" s="1349"/>
      <c r="H921" s="1349"/>
    </row>
    <row r="922" spans="1:8" ht="15">
      <c r="A922" s="1349"/>
      <c r="B922" s="1349"/>
      <c r="C922" s="1349"/>
      <c r="D922" s="1349"/>
      <c r="E922" s="1349"/>
      <c r="F922" s="1349"/>
      <c r="G922" s="1349"/>
      <c r="H922" s="1349"/>
    </row>
    <row r="923" spans="1:8" ht="15">
      <c r="A923" s="1349"/>
      <c r="B923" s="1349"/>
      <c r="C923" s="1349"/>
      <c r="D923" s="1349"/>
      <c r="E923" s="1349"/>
      <c r="F923" s="1349"/>
      <c r="G923" s="1349"/>
      <c r="H923" s="1349"/>
    </row>
    <row r="924" spans="1:8" ht="15">
      <c r="A924" s="1349"/>
      <c r="B924" s="1349"/>
      <c r="C924" s="1349"/>
      <c r="D924" s="1349"/>
      <c r="E924" s="1349"/>
      <c r="F924" s="1349"/>
      <c r="G924" s="1349"/>
      <c r="H924" s="1349"/>
    </row>
    <row r="925" spans="1:8" ht="15">
      <c r="A925" s="1349"/>
      <c r="B925" s="1349"/>
      <c r="C925" s="1349"/>
      <c r="D925" s="1349"/>
      <c r="E925" s="1349"/>
      <c r="F925" s="1349"/>
      <c r="G925" s="1349"/>
      <c r="H925" s="1349"/>
    </row>
    <row r="926" spans="1:8" ht="15">
      <c r="A926" s="1349"/>
      <c r="B926" s="1349"/>
      <c r="C926" s="1349"/>
      <c r="D926" s="1349"/>
      <c r="E926" s="1349"/>
      <c r="F926" s="1349"/>
      <c r="G926" s="1349"/>
      <c r="H926" s="1349"/>
    </row>
    <row r="927" spans="1:8" ht="15">
      <c r="A927" s="1349"/>
      <c r="B927" s="1349"/>
      <c r="C927" s="1349"/>
      <c r="D927" s="1349"/>
      <c r="E927" s="1349"/>
      <c r="F927" s="1349"/>
      <c r="G927" s="1349"/>
      <c r="H927" s="1349"/>
    </row>
    <row r="928" spans="1:8" ht="15">
      <c r="A928" s="1349"/>
      <c r="B928" s="1349"/>
      <c r="C928" s="1349"/>
      <c r="D928" s="1349"/>
      <c r="E928" s="1349"/>
      <c r="F928" s="1349"/>
      <c r="G928" s="1349"/>
      <c r="H928" s="1349"/>
    </row>
    <row r="929" spans="1:8" ht="15">
      <c r="A929" s="1349"/>
      <c r="B929" s="1349"/>
      <c r="C929" s="1349"/>
      <c r="D929" s="1349"/>
      <c r="E929" s="1349"/>
      <c r="F929" s="1349"/>
      <c r="G929" s="1349"/>
      <c r="H929" s="1349"/>
    </row>
    <row r="930" spans="1:8" ht="15">
      <c r="A930" s="1349"/>
      <c r="B930" s="1349"/>
      <c r="C930" s="1349"/>
      <c r="D930" s="1349"/>
      <c r="E930" s="1349"/>
      <c r="F930" s="1349"/>
      <c r="G930" s="1349"/>
      <c r="H930" s="1349"/>
    </row>
    <row r="931" spans="1:8" ht="15">
      <c r="A931" s="1349"/>
      <c r="B931" s="1349"/>
      <c r="C931" s="1349"/>
      <c r="D931" s="1349"/>
      <c r="E931" s="1349"/>
      <c r="F931" s="1349"/>
      <c r="G931" s="1349"/>
      <c r="H931" s="1349"/>
    </row>
    <row r="932" spans="1:8" ht="15">
      <c r="A932" s="1349"/>
      <c r="B932" s="1349"/>
      <c r="C932" s="1349"/>
      <c r="D932" s="1349"/>
      <c r="E932" s="1349"/>
      <c r="F932" s="1349"/>
      <c r="G932" s="1349"/>
      <c r="H932" s="1349"/>
    </row>
    <row r="933" spans="1:8" ht="15">
      <c r="A933" s="1349"/>
      <c r="B933" s="1349"/>
      <c r="C933" s="1349"/>
      <c r="D933" s="1349"/>
      <c r="E933" s="1349"/>
      <c r="F933" s="1349"/>
      <c r="G933" s="1349"/>
      <c r="H933" s="1349"/>
    </row>
    <row r="934" spans="1:8" ht="15">
      <c r="A934" s="1349"/>
      <c r="B934" s="1349"/>
      <c r="C934" s="1349"/>
      <c r="D934" s="1349"/>
      <c r="E934" s="1349"/>
      <c r="F934" s="1349"/>
      <c r="G934" s="1349"/>
      <c r="H934" s="1349"/>
    </row>
    <row r="935" spans="1:8" ht="15">
      <c r="A935" s="1349"/>
      <c r="B935" s="1349"/>
      <c r="C935" s="1349"/>
      <c r="D935" s="1349"/>
      <c r="E935" s="1349"/>
      <c r="F935" s="1349"/>
      <c r="G935" s="1349"/>
      <c r="H935" s="1349"/>
    </row>
    <row r="936" spans="1:8" ht="15">
      <c r="A936" s="1349"/>
      <c r="B936" s="1349"/>
      <c r="C936" s="1349"/>
      <c r="D936" s="1349"/>
      <c r="E936" s="1349"/>
      <c r="F936" s="1349"/>
      <c r="G936" s="1349"/>
      <c r="H936" s="1349"/>
    </row>
    <row r="937" spans="1:8" ht="15">
      <c r="A937" s="1349"/>
      <c r="B937" s="1349"/>
      <c r="C937" s="1349"/>
      <c r="D937" s="1349"/>
      <c r="E937" s="1349"/>
      <c r="F937" s="1349"/>
      <c r="G937" s="1349"/>
      <c r="H937" s="1349"/>
    </row>
    <row r="938" spans="1:8" ht="15">
      <c r="A938" s="1349"/>
      <c r="B938" s="1349"/>
      <c r="C938" s="1349"/>
      <c r="D938" s="1349"/>
      <c r="E938" s="1349"/>
      <c r="F938" s="1349"/>
      <c r="G938" s="1349"/>
      <c r="H938" s="1349"/>
    </row>
    <row r="939" spans="1:8" ht="15">
      <c r="A939" s="1349"/>
      <c r="B939" s="1349"/>
      <c r="C939" s="1349"/>
      <c r="D939" s="1349"/>
      <c r="E939" s="1349"/>
      <c r="F939" s="1349"/>
      <c r="G939" s="1349"/>
      <c r="H939" s="1349"/>
    </row>
    <row r="940" spans="1:8" ht="15">
      <c r="A940" s="1349"/>
      <c r="B940" s="1349"/>
      <c r="C940" s="1349"/>
      <c r="D940" s="1349"/>
      <c r="E940" s="1349"/>
      <c r="F940" s="1349"/>
      <c r="G940" s="1349"/>
      <c r="H940" s="1349"/>
    </row>
    <row r="941" spans="1:8" ht="15">
      <c r="A941" s="1349"/>
      <c r="B941" s="1349"/>
      <c r="C941" s="1349"/>
      <c r="D941" s="1349"/>
      <c r="E941" s="1349"/>
      <c r="F941" s="1349"/>
      <c r="G941" s="1349"/>
      <c r="H941" s="1349"/>
    </row>
    <row r="942" spans="1:8" ht="15">
      <c r="A942" s="1349"/>
      <c r="B942" s="1349"/>
      <c r="C942" s="1349"/>
      <c r="D942" s="1349"/>
      <c r="E942" s="1349"/>
      <c r="F942" s="1349"/>
      <c r="G942" s="1349"/>
      <c r="H942" s="1349"/>
    </row>
    <row r="943" spans="1:8" ht="15">
      <c r="A943" s="1349"/>
      <c r="B943" s="1349"/>
      <c r="C943" s="1349"/>
      <c r="D943" s="1349"/>
      <c r="E943" s="1349"/>
      <c r="F943" s="1349"/>
      <c r="G943" s="1349"/>
      <c r="H943" s="1349"/>
    </row>
    <row r="944" spans="1:8" ht="15">
      <c r="A944" s="1349"/>
      <c r="B944" s="1349"/>
      <c r="C944" s="1349"/>
      <c r="D944" s="1349"/>
      <c r="E944" s="1349"/>
      <c r="F944" s="1349"/>
      <c r="G944" s="1349"/>
      <c r="H944" s="1349"/>
    </row>
    <row r="945" spans="1:8" ht="15">
      <c r="A945" s="1349"/>
      <c r="B945" s="1349"/>
      <c r="C945" s="1349"/>
      <c r="D945" s="1349"/>
      <c r="E945" s="1349"/>
      <c r="F945" s="1349"/>
      <c r="G945" s="1349"/>
      <c r="H945" s="1349"/>
    </row>
    <row r="946" spans="1:8" ht="15">
      <c r="A946" s="1349"/>
      <c r="B946" s="1349"/>
      <c r="C946" s="1349"/>
      <c r="D946" s="1349"/>
      <c r="E946" s="1349"/>
      <c r="F946" s="1349"/>
      <c r="G946" s="1349"/>
      <c r="H946" s="1349"/>
    </row>
    <row r="947" spans="1:8" ht="15">
      <c r="A947" s="1349"/>
      <c r="B947" s="1349"/>
      <c r="C947" s="1349"/>
      <c r="D947" s="1349"/>
      <c r="E947" s="1349"/>
      <c r="F947" s="1349"/>
      <c r="G947" s="1349"/>
      <c r="H947" s="1349"/>
    </row>
    <row r="948" spans="1:8" ht="15">
      <c r="A948" s="1349"/>
      <c r="B948" s="1349"/>
      <c r="C948" s="1349"/>
      <c r="D948" s="1349"/>
      <c r="E948" s="1349"/>
      <c r="F948" s="1349"/>
      <c r="G948" s="1349"/>
      <c r="H948" s="1349"/>
    </row>
    <row r="949" spans="1:8" ht="15">
      <c r="A949" s="1349"/>
      <c r="B949" s="1349"/>
      <c r="C949" s="1349"/>
      <c r="D949" s="1349"/>
      <c r="E949" s="1349"/>
      <c r="F949" s="1349"/>
      <c r="G949" s="1349"/>
      <c r="H949" s="1349"/>
    </row>
    <row r="950" spans="1:8" ht="15">
      <c r="A950" s="1349"/>
      <c r="B950" s="1349"/>
      <c r="C950" s="1349"/>
      <c r="D950" s="1349"/>
      <c r="E950" s="1349"/>
      <c r="F950" s="1349"/>
      <c r="G950" s="1349"/>
      <c r="H950" s="1349"/>
    </row>
    <row r="951" spans="1:8" ht="15">
      <c r="A951" s="1349"/>
      <c r="B951" s="1349"/>
      <c r="C951" s="1349"/>
      <c r="D951" s="1349"/>
      <c r="E951" s="1349"/>
      <c r="F951" s="1349"/>
      <c r="G951" s="1349"/>
      <c r="H951" s="1349"/>
    </row>
    <row r="952" spans="1:8" ht="15">
      <c r="A952" s="1349"/>
      <c r="B952" s="1349"/>
      <c r="C952" s="1349"/>
      <c r="D952" s="1349"/>
      <c r="E952" s="1349"/>
      <c r="F952" s="1349"/>
      <c r="G952" s="1349"/>
      <c r="H952" s="1349"/>
    </row>
    <row r="953" spans="1:8" ht="15">
      <c r="A953" s="1349"/>
      <c r="B953" s="1349"/>
      <c r="C953" s="1349"/>
      <c r="D953" s="1349"/>
      <c r="E953" s="1349"/>
      <c r="F953" s="1349"/>
      <c r="G953" s="1349"/>
      <c r="H953" s="1349"/>
    </row>
    <row r="954" spans="1:8" ht="15">
      <c r="A954" s="1349"/>
      <c r="B954" s="1349"/>
      <c r="C954" s="1349"/>
      <c r="D954" s="1349"/>
      <c r="E954" s="1349"/>
      <c r="F954" s="1349"/>
      <c r="G954" s="1349"/>
      <c r="H954" s="1349"/>
    </row>
    <row r="955" spans="1:8" ht="15">
      <c r="A955" s="1349"/>
      <c r="B955" s="1349"/>
      <c r="C955" s="1349"/>
      <c r="D955" s="1349"/>
      <c r="E955" s="1349"/>
      <c r="F955" s="1349"/>
      <c r="G955" s="1349"/>
      <c r="H955" s="1349"/>
    </row>
    <row r="956" spans="1:8" ht="15">
      <c r="A956" s="1349"/>
      <c r="B956" s="1349"/>
      <c r="C956" s="1349"/>
      <c r="D956" s="1349"/>
      <c r="E956" s="1349"/>
      <c r="F956" s="1349"/>
      <c r="G956" s="1349"/>
      <c r="H956" s="1349"/>
    </row>
    <row r="957" spans="1:8" ht="15">
      <c r="A957" s="1349"/>
      <c r="B957" s="1349"/>
      <c r="C957" s="1349"/>
      <c r="D957" s="1349"/>
      <c r="E957" s="1349"/>
      <c r="F957" s="1349"/>
      <c r="G957" s="1349"/>
      <c r="H957" s="1349"/>
    </row>
    <row r="958" spans="1:8" ht="15">
      <c r="A958" s="1349"/>
      <c r="B958" s="1349"/>
      <c r="C958" s="1349"/>
      <c r="D958" s="1349"/>
      <c r="E958" s="1349"/>
      <c r="F958" s="1349"/>
      <c r="G958" s="1349"/>
      <c r="H958" s="1349"/>
    </row>
    <row r="959" spans="1:8" ht="15">
      <c r="A959" s="1349"/>
      <c r="B959" s="1349"/>
      <c r="C959" s="1349"/>
      <c r="D959" s="1349"/>
      <c r="E959" s="1349"/>
      <c r="F959" s="1349"/>
      <c r="G959" s="1349"/>
      <c r="H959" s="1349"/>
    </row>
    <row r="960" spans="1:8" ht="15">
      <c r="A960" s="1349"/>
      <c r="B960" s="1349"/>
      <c r="C960" s="1349"/>
      <c r="D960" s="1349"/>
      <c r="E960" s="1349"/>
      <c r="F960" s="1349"/>
      <c r="G960" s="1349"/>
      <c r="H960" s="1349"/>
    </row>
    <row r="961" spans="1:8" ht="15">
      <c r="A961" s="1349"/>
      <c r="B961" s="1349"/>
      <c r="C961" s="1349"/>
      <c r="D961" s="1349"/>
      <c r="E961" s="1349"/>
      <c r="F961" s="1349"/>
      <c r="G961" s="1349"/>
      <c r="H961" s="1349"/>
    </row>
    <row r="962" spans="1:8" ht="15">
      <c r="A962" s="1349"/>
      <c r="B962" s="1349"/>
      <c r="C962" s="1349"/>
      <c r="D962" s="1349"/>
      <c r="E962" s="1349"/>
      <c r="F962" s="1349"/>
      <c r="G962" s="1349"/>
      <c r="H962" s="1349"/>
    </row>
    <row r="963" spans="1:8" ht="15">
      <c r="A963" s="1349"/>
      <c r="B963" s="1349"/>
      <c r="C963" s="1349"/>
      <c r="D963" s="1349"/>
      <c r="E963" s="1349"/>
      <c r="F963" s="1349"/>
      <c r="G963" s="1349"/>
      <c r="H963" s="1349"/>
    </row>
    <row r="964" spans="1:8" ht="15">
      <c r="A964" s="1349"/>
      <c r="B964" s="1349"/>
      <c r="C964" s="1349"/>
      <c r="D964" s="1349"/>
      <c r="E964" s="1349"/>
      <c r="F964" s="1349"/>
      <c r="G964" s="1349"/>
      <c r="H964" s="1349"/>
    </row>
    <row r="965" spans="1:8" ht="15">
      <c r="A965" s="1349"/>
      <c r="B965" s="1349"/>
      <c r="C965" s="1349"/>
      <c r="D965" s="1349"/>
      <c r="E965" s="1349"/>
      <c r="F965" s="1349"/>
      <c r="G965" s="1349"/>
      <c r="H965" s="1349"/>
    </row>
    <row r="966" spans="1:8" ht="15">
      <c r="A966" s="1349"/>
      <c r="B966" s="1349"/>
      <c r="C966" s="1349"/>
      <c r="D966" s="1349"/>
      <c r="E966" s="1349"/>
      <c r="F966" s="1349"/>
      <c r="G966" s="1349"/>
      <c r="H966" s="1349"/>
    </row>
    <row r="967" spans="1:8" ht="15">
      <c r="A967" s="1349"/>
      <c r="B967" s="1349"/>
      <c r="C967" s="1349"/>
      <c r="D967" s="1349"/>
      <c r="E967" s="1349"/>
      <c r="F967" s="1349"/>
      <c r="G967" s="1349"/>
      <c r="H967" s="1349"/>
    </row>
    <row r="968" spans="1:8" ht="15">
      <c r="A968" s="1349"/>
      <c r="B968" s="1349"/>
      <c r="C968" s="1349"/>
      <c r="D968" s="1349"/>
      <c r="E968" s="1349"/>
      <c r="F968" s="1349"/>
      <c r="G968" s="1349"/>
      <c r="H968" s="1349"/>
    </row>
    <row r="969" spans="1:8" ht="15">
      <c r="A969" s="1349"/>
      <c r="B969" s="1349"/>
      <c r="C969" s="1349"/>
      <c r="D969" s="1349"/>
      <c r="E969" s="1349"/>
      <c r="F969" s="1349"/>
      <c r="G969" s="1349"/>
      <c r="H969" s="1349"/>
    </row>
    <row r="970" spans="1:8" ht="15">
      <c r="A970" s="1349"/>
      <c r="B970" s="1349"/>
      <c r="C970" s="1349"/>
      <c r="D970" s="1349"/>
      <c r="E970" s="1349"/>
      <c r="F970" s="1349"/>
      <c r="G970" s="1349"/>
      <c r="H970" s="1349"/>
    </row>
    <row r="971" spans="1:8" ht="15">
      <c r="A971" s="1349"/>
      <c r="B971" s="1349"/>
      <c r="C971" s="1349"/>
      <c r="D971" s="1349"/>
      <c r="E971" s="1349"/>
      <c r="F971" s="1349"/>
      <c r="G971" s="1349"/>
      <c r="H971" s="1349"/>
    </row>
    <row r="972" spans="1:8" ht="15">
      <c r="A972" s="1349"/>
      <c r="B972" s="1349"/>
      <c r="C972" s="1349"/>
      <c r="D972" s="1349"/>
      <c r="E972" s="1349"/>
      <c r="F972" s="1349"/>
      <c r="G972" s="1349"/>
      <c r="H972" s="1349"/>
    </row>
    <row r="973" spans="1:8" ht="15">
      <c r="A973" s="1349"/>
      <c r="B973" s="1349"/>
      <c r="C973" s="1349"/>
      <c r="D973" s="1349"/>
      <c r="E973" s="1349"/>
      <c r="F973" s="1349"/>
      <c r="G973" s="1349"/>
      <c r="H973" s="1349"/>
    </row>
    <row r="974" spans="1:8" ht="15">
      <c r="A974" s="1349"/>
      <c r="B974" s="1349"/>
      <c r="C974" s="1349"/>
      <c r="D974" s="1349"/>
      <c r="E974" s="1349"/>
      <c r="F974" s="1349"/>
      <c r="G974" s="1349"/>
      <c r="H974" s="1349"/>
    </row>
    <row r="975" spans="1:8" ht="15">
      <c r="A975" s="1349"/>
      <c r="B975" s="1349"/>
      <c r="C975" s="1349"/>
      <c r="D975" s="1349"/>
      <c r="E975" s="1349"/>
      <c r="F975" s="1349"/>
      <c r="G975" s="1349"/>
      <c r="H975" s="1349"/>
    </row>
    <row r="976" spans="1:8" ht="15">
      <c r="A976" s="1349"/>
      <c r="B976" s="1349"/>
      <c r="C976" s="1349"/>
      <c r="D976" s="1349"/>
      <c r="E976" s="1349"/>
      <c r="F976" s="1349"/>
      <c r="G976" s="1349"/>
      <c r="H976" s="1349"/>
    </row>
    <row r="977" spans="1:8" ht="15">
      <c r="A977" s="1349"/>
      <c r="B977" s="1349"/>
      <c r="C977" s="1349"/>
      <c r="D977" s="1349"/>
      <c r="E977" s="1349"/>
      <c r="F977" s="1349"/>
      <c r="G977" s="1349"/>
      <c r="H977" s="1349"/>
    </row>
    <row r="978" spans="1:8" ht="15">
      <c r="A978" s="1349"/>
      <c r="B978" s="1349"/>
      <c r="C978" s="1349"/>
      <c r="D978" s="1349"/>
      <c r="E978" s="1349"/>
      <c r="F978" s="1349"/>
      <c r="G978" s="1349"/>
      <c r="H978" s="1349"/>
    </row>
    <row r="979" spans="1:8" ht="15">
      <c r="A979" s="1349"/>
      <c r="B979" s="1349"/>
      <c r="C979" s="1349"/>
      <c r="D979" s="1349"/>
      <c r="E979" s="1349"/>
      <c r="F979" s="1349"/>
      <c r="G979" s="1349"/>
      <c r="H979" s="1349"/>
    </row>
    <row r="980" spans="1:8" ht="15">
      <c r="A980" s="1349"/>
      <c r="B980" s="1349"/>
      <c r="C980" s="1349"/>
      <c r="D980" s="1349"/>
      <c r="E980" s="1349"/>
      <c r="F980" s="1349"/>
      <c r="G980" s="1349"/>
      <c r="H980" s="1349"/>
    </row>
    <row r="981" spans="1:8" ht="15">
      <c r="A981" s="1349"/>
      <c r="B981" s="1349"/>
      <c r="C981" s="1349"/>
      <c r="D981" s="1349"/>
      <c r="E981" s="1349"/>
      <c r="F981" s="1349"/>
      <c r="G981" s="1349"/>
      <c r="H981" s="1349"/>
    </row>
    <row r="982" spans="1:8" ht="15">
      <c r="A982" s="1349"/>
      <c r="B982" s="1349"/>
      <c r="C982" s="1349"/>
      <c r="D982" s="1349"/>
      <c r="E982" s="1349"/>
      <c r="F982" s="1349"/>
      <c r="G982" s="1349"/>
      <c r="H982" s="1349"/>
    </row>
    <row r="983" spans="1:8" ht="15">
      <c r="A983" s="1349"/>
      <c r="B983" s="1349"/>
      <c r="C983" s="1349"/>
      <c r="D983" s="1349"/>
      <c r="E983" s="1349"/>
      <c r="F983" s="1349"/>
      <c r="G983" s="1349"/>
      <c r="H983" s="1349"/>
    </row>
    <row r="984" spans="1:8" ht="15">
      <c r="A984" s="1349"/>
      <c r="B984" s="1349"/>
      <c r="C984" s="1349"/>
      <c r="D984" s="1349"/>
      <c r="E984" s="1349"/>
      <c r="F984" s="1349"/>
      <c r="G984" s="1349"/>
      <c r="H984" s="1349"/>
    </row>
    <row r="985" spans="1:8" ht="15">
      <c r="A985" s="1349"/>
      <c r="B985" s="1349"/>
      <c r="C985" s="1349"/>
      <c r="D985" s="1349"/>
      <c r="E985" s="1349"/>
      <c r="F985" s="1349"/>
      <c r="G985" s="1349"/>
      <c r="H985" s="1349"/>
    </row>
    <row r="986" spans="1:8" ht="15">
      <c r="A986" s="1349"/>
      <c r="B986" s="1349"/>
      <c r="C986" s="1349"/>
      <c r="D986" s="1349"/>
      <c r="E986" s="1349"/>
      <c r="F986" s="1349"/>
      <c r="G986" s="1349"/>
      <c r="H986" s="1349"/>
    </row>
    <row r="987" spans="1:8" ht="15">
      <c r="A987" s="1349"/>
      <c r="B987" s="1349"/>
      <c r="C987" s="1349"/>
      <c r="D987" s="1349"/>
      <c r="E987" s="1349"/>
      <c r="F987" s="1349"/>
      <c r="G987" s="1349"/>
      <c r="H987" s="1349"/>
    </row>
    <row r="988" spans="1:8" ht="15">
      <c r="A988" s="1349"/>
      <c r="B988" s="1349"/>
      <c r="C988" s="1349"/>
      <c r="D988" s="1349"/>
      <c r="E988" s="1349"/>
      <c r="F988" s="1349"/>
      <c r="G988" s="1349"/>
      <c r="H988" s="1349"/>
    </row>
    <row r="989" spans="1:8" ht="15">
      <c r="A989" s="1349"/>
      <c r="B989" s="1349"/>
      <c r="C989" s="1349"/>
      <c r="D989" s="1349"/>
      <c r="E989" s="1349"/>
      <c r="F989" s="1349"/>
      <c r="G989" s="1349"/>
      <c r="H989" s="1349"/>
    </row>
    <row r="990" spans="1:8" ht="15">
      <c r="A990" s="1349"/>
      <c r="B990" s="1349"/>
      <c r="C990" s="1349"/>
      <c r="D990" s="1349"/>
      <c r="E990" s="1349"/>
      <c r="F990" s="1349"/>
      <c r="G990" s="1349"/>
      <c r="H990" s="1349"/>
    </row>
    <row r="991" spans="1:8" ht="15">
      <c r="A991" s="1349"/>
      <c r="B991" s="1349"/>
      <c r="C991" s="1349"/>
      <c r="D991" s="1349"/>
      <c r="E991" s="1349"/>
      <c r="F991" s="1349"/>
      <c r="G991" s="1349"/>
      <c r="H991" s="1349"/>
    </row>
    <row r="992" spans="1:8" ht="15">
      <c r="A992" s="1349"/>
      <c r="B992" s="1349"/>
      <c r="C992" s="1349"/>
      <c r="D992" s="1349"/>
      <c r="E992" s="1349"/>
      <c r="F992" s="1349"/>
      <c r="G992" s="1349"/>
      <c r="H992" s="1349"/>
    </row>
    <row r="993" spans="1:8" ht="15">
      <c r="A993" s="1349"/>
      <c r="B993" s="1349"/>
      <c r="C993" s="1349"/>
      <c r="D993" s="1349"/>
      <c r="E993" s="1349"/>
      <c r="F993" s="1349"/>
      <c r="G993" s="1349"/>
      <c r="H993" s="1349"/>
    </row>
    <row r="994" spans="1:8" ht="15">
      <c r="A994" s="1349"/>
      <c r="B994" s="1349"/>
      <c r="C994" s="1349"/>
      <c r="D994" s="1349"/>
      <c r="E994" s="1349"/>
      <c r="F994" s="1349"/>
      <c r="G994" s="1349"/>
      <c r="H994" s="1349"/>
    </row>
    <row r="995" spans="1:8" ht="15">
      <c r="A995" s="1349"/>
      <c r="B995" s="1349"/>
      <c r="C995" s="1349"/>
      <c r="D995" s="1349"/>
      <c r="E995" s="1349"/>
      <c r="F995" s="1349"/>
      <c r="G995" s="1349"/>
      <c r="H995" s="1349"/>
    </row>
    <row r="996" spans="1:8" ht="15">
      <c r="A996" s="1349"/>
      <c r="B996" s="1349"/>
      <c r="C996" s="1349"/>
      <c r="D996" s="1349"/>
      <c r="E996" s="1349"/>
      <c r="F996" s="1349"/>
      <c r="G996" s="1349"/>
      <c r="H996" s="1349"/>
    </row>
    <row r="997" spans="1:8" ht="15">
      <c r="A997" s="1349"/>
      <c r="B997" s="1349"/>
      <c r="C997" s="1349"/>
      <c r="D997" s="1349"/>
      <c r="E997" s="1349"/>
      <c r="F997" s="1349"/>
      <c r="G997" s="1349"/>
      <c r="H997" s="1349"/>
    </row>
    <row r="998" spans="1:8" ht="15">
      <c r="A998" s="1349"/>
      <c r="B998" s="1349"/>
      <c r="C998" s="1349"/>
      <c r="D998" s="1349"/>
      <c r="E998" s="1349"/>
      <c r="F998" s="1349"/>
      <c r="G998" s="1349"/>
      <c r="H998" s="1349"/>
    </row>
    <row r="999" spans="1:8" ht="15">
      <c r="A999" s="1349"/>
      <c r="B999" s="1349"/>
      <c r="C999" s="1349"/>
      <c r="D999" s="1349"/>
      <c r="E999" s="1349"/>
      <c r="F999" s="1349"/>
      <c r="G999" s="1349"/>
      <c r="H999" s="1349"/>
    </row>
    <row r="1000" spans="1:8" ht="15">
      <c r="A1000" s="1349"/>
      <c r="B1000" s="1349"/>
      <c r="C1000" s="1349"/>
      <c r="D1000" s="1349"/>
      <c r="E1000" s="1349"/>
      <c r="F1000" s="1349"/>
      <c r="G1000" s="1349"/>
      <c r="H1000" s="1349"/>
    </row>
    <row r="1001" spans="1:8" ht="15">
      <c r="A1001" s="1349"/>
      <c r="B1001" s="1349"/>
      <c r="C1001" s="1349"/>
      <c r="D1001" s="1349"/>
      <c r="E1001" s="1349"/>
      <c r="F1001" s="1349"/>
      <c r="G1001" s="1349"/>
      <c r="H1001" s="1349"/>
    </row>
    <row r="1002" spans="1:8" ht="15">
      <c r="A1002" s="1349"/>
      <c r="B1002" s="1349"/>
      <c r="C1002" s="1349"/>
      <c r="D1002" s="1349"/>
      <c r="E1002" s="1349"/>
      <c r="F1002" s="1349"/>
      <c r="G1002" s="1349"/>
      <c r="H1002" s="1349"/>
    </row>
    <row r="1003" spans="1:8" ht="15">
      <c r="A1003" s="1349"/>
      <c r="B1003" s="1349"/>
      <c r="C1003" s="1349"/>
      <c r="D1003" s="1349"/>
      <c r="E1003" s="1349"/>
      <c r="F1003" s="1349"/>
      <c r="G1003" s="1349"/>
      <c r="H1003" s="1349"/>
    </row>
    <row r="1004" spans="1:8" ht="15">
      <c r="A1004" s="1349"/>
      <c r="B1004" s="1349"/>
      <c r="C1004" s="1349"/>
      <c r="D1004" s="1349"/>
      <c r="E1004" s="1349"/>
      <c r="F1004" s="1349"/>
      <c r="G1004" s="1349"/>
      <c r="H1004" s="1349"/>
    </row>
    <row r="1005" spans="1:8" ht="15">
      <c r="A1005" s="1349"/>
      <c r="B1005" s="1349"/>
      <c r="C1005" s="1349"/>
      <c r="D1005" s="1349"/>
      <c r="E1005" s="1349"/>
      <c r="F1005" s="1349"/>
      <c r="G1005" s="1349"/>
      <c r="H1005" s="1349"/>
    </row>
    <row r="1006" spans="1:8" ht="15">
      <c r="A1006" s="1349"/>
      <c r="B1006" s="1349"/>
      <c r="C1006" s="1349"/>
      <c r="D1006" s="1349"/>
      <c r="E1006" s="1349"/>
      <c r="F1006" s="1349"/>
      <c r="G1006" s="1349"/>
      <c r="H1006" s="1349"/>
    </row>
    <row r="1007" spans="1:8" ht="15">
      <c r="A1007" s="1349"/>
      <c r="B1007" s="1349"/>
      <c r="C1007" s="1349"/>
      <c r="D1007" s="1349"/>
      <c r="E1007" s="1349"/>
      <c r="F1007" s="1349"/>
      <c r="G1007" s="1349"/>
      <c r="H1007" s="1349"/>
    </row>
    <row r="1008" spans="1:8" ht="15">
      <c r="A1008" s="1349"/>
      <c r="B1008" s="1349"/>
      <c r="C1008" s="1349"/>
      <c r="D1008" s="1349"/>
      <c r="E1008" s="1349"/>
      <c r="F1008" s="1349"/>
      <c r="G1008" s="1349"/>
      <c r="H1008" s="1349"/>
    </row>
    <row r="1009" spans="1:8" ht="15">
      <c r="A1009" s="1349"/>
      <c r="B1009" s="1349"/>
      <c r="C1009" s="1349"/>
      <c r="D1009" s="1349"/>
      <c r="E1009" s="1349"/>
      <c r="F1009" s="1349"/>
      <c r="G1009" s="1349"/>
      <c r="H1009" s="1349"/>
    </row>
    <row r="1010" spans="1:8" ht="15">
      <c r="A1010" s="1349"/>
      <c r="B1010" s="1349"/>
      <c r="C1010" s="1349"/>
      <c r="D1010" s="1349"/>
      <c r="E1010" s="1349"/>
      <c r="F1010" s="1349"/>
      <c r="G1010" s="1349"/>
      <c r="H1010" s="1349"/>
    </row>
    <row r="1011" spans="1:8" ht="15">
      <c r="A1011" s="1349"/>
      <c r="B1011" s="1349"/>
      <c r="C1011" s="1349"/>
      <c r="D1011" s="1349"/>
      <c r="E1011" s="1349"/>
      <c r="F1011" s="1349"/>
      <c r="G1011" s="1349"/>
      <c r="H1011" s="1349"/>
    </row>
    <row r="1012" spans="1:8" ht="15">
      <c r="A1012" s="1349"/>
      <c r="B1012" s="1349"/>
      <c r="C1012" s="1349"/>
      <c r="D1012" s="1349"/>
      <c r="E1012" s="1349"/>
      <c r="F1012" s="1349"/>
      <c r="G1012" s="1349"/>
      <c r="H1012" s="1349"/>
    </row>
    <row r="1013" spans="1:8" ht="15">
      <c r="A1013" s="1349"/>
      <c r="B1013" s="1349"/>
      <c r="C1013" s="1349"/>
      <c r="D1013" s="1349"/>
      <c r="E1013" s="1349"/>
      <c r="F1013" s="1349"/>
      <c r="G1013" s="1349"/>
      <c r="H1013" s="1349"/>
    </row>
    <row r="1014" spans="1:8" ht="15">
      <c r="A1014" s="1349"/>
      <c r="B1014" s="1349"/>
      <c r="C1014" s="1349"/>
      <c r="D1014" s="1349"/>
      <c r="E1014" s="1349"/>
      <c r="F1014" s="1349"/>
      <c r="G1014" s="1349"/>
      <c r="H1014" s="1349"/>
    </row>
    <row r="1015" spans="1:8" ht="15">
      <c r="A1015" s="1349"/>
      <c r="B1015" s="1349"/>
      <c r="C1015" s="1349"/>
      <c r="D1015" s="1349"/>
      <c r="E1015" s="1349"/>
      <c r="F1015" s="1349"/>
      <c r="G1015" s="1349"/>
      <c r="H1015" s="1349"/>
    </row>
    <row r="1016" spans="1:8" ht="15">
      <c r="A1016" s="1349"/>
      <c r="B1016" s="1349"/>
      <c r="C1016" s="1349"/>
      <c r="D1016" s="1349"/>
      <c r="E1016" s="1349"/>
      <c r="F1016" s="1349"/>
      <c r="G1016" s="1349"/>
      <c r="H1016" s="1349"/>
    </row>
    <row r="1017" spans="1:8" ht="15">
      <c r="A1017" s="1349"/>
      <c r="B1017" s="1349"/>
      <c r="C1017" s="1349"/>
      <c r="D1017" s="1349"/>
      <c r="E1017" s="1349"/>
      <c r="F1017" s="1349"/>
      <c r="G1017" s="1349"/>
      <c r="H1017" s="1349"/>
    </row>
    <row r="1018" spans="1:8" ht="15">
      <c r="A1018" s="1349"/>
      <c r="B1018" s="1349"/>
      <c r="C1018" s="1349"/>
      <c r="D1018" s="1349"/>
      <c r="E1018" s="1349"/>
      <c r="F1018" s="1349"/>
      <c r="G1018" s="1349"/>
      <c r="H1018" s="1349"/>
    </row>
    <row r="1019" spans="1:8" ht="15">
      <c r="A1019" s="1349"/>
      <c r="B1019" s="1349"/>
      <c r="C1019" s="1349"/>
      <c r="D1019" s="1349"/>
      <c r="E1019" s="1349"/>
      <c r="F1019" s="1349"/>
      <c r="G1019" s="1349"/>
      <c r="H1019" s="1349"/>
    </row>
    <row r="1020" spans="1:8" ht="15">
      <c r="A1020" s="1349"/>
      <c r="B1020" s="1349"/>
      <c r="C1020" s="1349"/>
      <c r="D1020" s="1349"/>
      <c r="E1020" s="1349"/>
      <c r="F1020" s="1349"/>
      <c r="G1020" s="1349"/>
      <c r="H1020" s="1349"/>
    </row>
    <row r="1021" spans="1:8" ht="15">
      <c r="A1021" s="1349"/>
      <c r="B1021" s="1349"/>
      <c r="C1021" s="1349"/>
      <c r="D1021" s="1349"/>
      <c r="E1021" s="1349"/>
      <c r="F1021" s="1349"/>
      <c r="G1021" s="1349"/>
      <c r="H1021" s="1349"/>
    </row>
    <row r="1022" spans="1:8" ht="15">
      <c r="A1022" s="1349"/>
      <c r="B1022" s="1349"/>
      <c r="C1022" s="1349"/>
      <c r="D1022" s="1349"/>
      <c r="E1022" s="1349"/>
      <c r="F1022" s="1349"/>
      <c r="G1022" s="1349"/>
      <c r="H1022" s="1349"/>
    </row>
    <row r="1023" spans="1:8" ht="15">
      <c r="A1023" s="1349"/>
      <c r="B1023" s="1349"/>
      <c r="C1023" s="1349"/>
      <c r="D1023" s="1349"/>
      <c r="E1023" s="1349"/>
      <c r="F1023" s="1349"/>
      <c r="G1023" s="1349"/>
      <c r="H1023" s="1349"/>
    </row>
    <row r="1024" spans="1:8" ht="15">
      <c r="A1024" s="1349"/>
      <c r="B1024" s="1349"/>
      <c r="C1024" s="1349"/>
      <c r="D1024" s="1349"/>
      <c r="E1024" s="1349"/>
      <c r="F1024" s="1349"/>
      <c r="G1024" s="1349"/>
      <c r="H1024" s="1349"/>
    </row>
    <row r="1025" spans="1:8" ht="15">
      <c r="A1025" s="1349"/>
      <c r="B1025" s="1349"/>
      <c r="C1025" s="1349"/>
      <c r="D1025" s="1349"/>
      <c r="E1025" s="1349"/>
      <c r="F1025" s="1349"/>
      <c r="G1025" s="1349"/>
      <c r="H1025" s="1349"/>
    </row>
    <row r="1026" spans="1:8" ht="15">
      <c r="A1026" s="1349"/>
      <c r="B1026" s="1349"/>
      <c r="C1026" s="1349"/>
      <c r="D1026" s="1349"/>
      <c r="E1026" s="1349"/>
      <c r="F1026" s="1349"/>
      <c r="G1026" s="1349"/>
      <c r="H1026" s="1349"/>
    </row>
    <row r="1027" spans="1:8" ht="15">
      <c r="A1027" s="1349"/>
      <c r="B1027" s="1349"/>
      <c r="C1027" s="1349"/>
      <c r="D1027" s="1349"/>
      <c r="E1027" s="1349"/>
      <c r="F1027" s="1349"/>
      <c r="G1027" s="1349"/>
      <c r="H1027" s="1349"/>
    </row>
    <row r="1028" spans="1:8" ht="15">
      <c r="A1028" s="1349"/>
      <c r="B1028" s="1349"/>
      <c r="C1028" s="1349"/>
      <c r="D1028" s="1349"/>
      <c r="E1028" s="1349"/>
      <c r="F1028" s="1349"/>
      <c r="G1028" s="1349"/>
      <c r="H1028" s="1349"/>
    </row>
    <row r="1029" spans="1:8" ht="15">
      <c r="A1029" s="1349"/>
      <c r="B1029" s="1349"/>
      <c r="C1029" s="1349"/>
      <c r="D1029" s="1349"/>
      <c r="E1029" s="1349"/>
      <c r="F1029" s="1349"/>
      <c r="G1029" s="1349"/>
      <c r="H1029" s="1349"/>
    </row>
    <row r="1030" spans="1:8" ht="15">
      <c r="A1030" s="1349"/>
      <c r="B1030" s="1349"/>
      <c r="C1030" s="1349"/>
      <c r="D1030" s="1349"/>
      <c r="E1030" s="1349"/>
      <c r="F1030" s="1349"/>
      <c r="G1030" s="1349"/>
      <c r="H1030" s="1349"/>
    </row>
    <row r="1031" spans="1:8" ht="15">
      <c r="A1031" s="1349"/>
      <c r="B1031" s="1349"/>
      <c r="C1031" s="1349"/>
      <c r="D1031" s="1349"/>
      <c r="E1031" s="1349"/>
      <c r="F1031" s="1349"/>
      <c r="G1031" s="1349"/>
      <c r="H1031" s="1349"/>
    </row>
    <row r="1032" spans="1:8" ht="15">
      <c r="A1032" s="1349"/>
      <c r="B1032" s="1349"/>
      <c r="C1032" s="1349"/>
      <c r="D1032" s="1349"/>
      <c r="E1032" s="1349"/>
      <c r="F1032" s="1349"/>
      <c r="G1032" s="1349"/>
      <c r="H1032" s="1349"/>
    </row>
    <row r="1033" spans="1:8" ht="15">
      <c r="A1033" s="1349"/>
      <c r="B1033" s="1349"/>
      <c r="C1033" s="1349"/>
      <c r="D1033" s="1349"/>
      <c r="E1033" s="1349"/>
      <c r="F1033" s="1349"/>
      <c r="G1033" s="1349"/>
      <c r="H1033" s="1349"/>
    </row>
    <row r="1034" spans="1:8" ht="15">
      <c r="A1034" s="1349"/>
      <c r="B1034" s="1349"/>
      <c r="C1034" s="1349"/>
      <c r="D1034" s="1349"/>
      <c r="E1034" s="1349"/>
      <c r="F1034" s="1349"/>
      <c r="G1034" s="1349"/>
      <c r="H1034" s="1349"/>
    </row>
    <row r="1035" spans="1:8" ht="15">
      <c r="A1035" s="1349"/>
      <c r="B1035" s="1349"/>
      <c r="C1035" s="1349"/>
      <c r="D1035" s="1349"/>
      <c r="E1035" s="1349"/>
      <c r="F1035" s="1349"/>
      <c r="G1035" s="1349"/>
      <c r="H1035" s="1349"/>
    </row>
    <row r="1036" spans="1:8" ht="15">
      <c r="A1036" s="1349"/>
      <c r="B1036" s="1349"/>
      <c r="C1036" s="1349"/>
      <c r="D1036" s="1349"/>
      <c r="E1036" s="1349"/>
      <c r="F1036" s="1349"/>
      <c r="G1036" s="1349"/>
      <c r="H1036" s="1349"/>
    </row>
    <row r="1037" spans="1:8" ht="15">
      <c r="A1037" s="1349"/>
      <c r="B1037" s="1349"/>
      <c r="C1037" s="1349"/>
      <c r="D1037" s="1349"/>
      <c r="E1037" s="1349"/>
      <c r="F1037" s="1349"/>
      <c r="G1037" s="1349"/>
      <c r="H1037" s="1349"/>
    </row>
    <row r="1038" spans="1:8" ht="15">
      <c r="A1038" s="1349"/>
      <c r="B1038" s="1349"/>
      <c r="C1038" s="1349"/>
      <c r="D1038" s="1349"/>
      <c r="E1038" s="1349"/>
      <c r="F1038" s="1349"/>
      <c r="G1038" s="1349"/>
      <c r="H1038" s="1349"/>
    </row>
    <row r="1039" spans="1:8" ht="15">
      <c r="A1039" s="1349"/>
      <c r="B1039" s="1349"/>
      <c r="C1039" s="1349"/>
      <c r="D1039" s="1349"/>
      <c r="E1039" s="1349"/>
      <c r="F1039" s="1349"/>
      <c r="G1039" s="1349"/>
      <c r="H1039" s="1349"/>
    </row>
    <row r="1040" spans="1:8" ht="15">
      <c r="A1040" s="1349"/>
      <c r="B1040" s="1349"/>
      <c r="C1040" s="1349"/>
      <c r="D1040" s="1349"/>
      <c r="E1040" s="1349"/>
      <c r="F1040" s="1349"/>
      <c r="G1040" s="1349"/>
      <c r="H1040" s="1349"/>
    </row>
    <row r="1041" spans="1:8" ht="15">
      <c r="A1041" s="1349"/>
      <c r="B1041" s="1349"/>
      <c r="C1041" s="1349"/>
      <c r="D1041" s="1349"/>
      <c r="E1041" s="1349"/>
      <c r="F1041" s="1349"/>
      <c r="G1041" s="1349"/>
      <c r="H1041" s="1349"/>
    </row>
    <row r="1042" spans="1:8" ht="15">
      <c r="A1042" s="1349"/>
      <c r="B1042" s="1349"/>
      <c r="C1042" s="1349"/>
      <c r="D1042" s="1349"/>
      <c r="E1042" s="1349"/>
      <c r="F1042" s="1349"/>
      <c r="G1042" s="1349"/>
      <c r="H1042" s="1349"/>
    </row>
    <row r="1043" spans="1:8" ht="15">
      <c r="A1043" s="1349"/>
      <c r="B1043" s="1349"/>
      <c r="C1043" s="1349"/>
      <c r="D1043" s="1349"/>
      <c r="E1043" s="1349"/>
      <c r="F1043" s="1349"/>
      <c r="G1043" s="1349"/>
      <c r="H1043" s="1349"/>
    </row>
    <row r="1044" spans="1:8" ht="15">
      <c r="A1044" s="1349"/>
      <c r="B1044" s="1349"/>
      <c r="C1044" s="1349"/>
      <c r="D1044" s="1349"/>
      <c r="E1044" s="1349"/>
      <c r="F1044" s="1349"/>
      <c r="G1044" s="1349"/>
      <c r="H1044" s="1349"/>
    </row>
    <row r="1045" spans="1:8" ht="15">
      <c r="A1045" s="1349"/>
      <c r="B1045" s="1349"/>
      <c r="C1045" s="1349"/>
      <c r="D1045" s="1349"/>
      <c r="E1045" s="1349"/>
      <c r="F1045" s="1349"/>
      <c r="G1045" s="1349"/>
      <c r="H1045" s="1349"/>
    </row>
    <row r="1046" spans="1:8" ht="15">
      <c r="A1046" s="1349"/>
      <c r="B1046" s="1349"/>
      <c r="C1046" s="1349"/>
      <c r="D1046" s="1349"/>
      <c r="E1046" s="1349"/>
      <c r="F1046" s="1349"/>
      <c r="G1046" s="1349"/>
      <c r="H1046" s="1349"/>
    </row>
    <row r="1047" spans="1:8" ht="15">
      <c r="A1047" s="1349"/>
      <c r="B1047" s="1349"/>
      <c r="C1047" s="1349"/>
      <c r="D1047" s="1349"/>
      <c r="E1047" s="1349"/>
      <c r="F1047" s="1349"/>
      <c r="G1047" s="1349"/>
      <c r="H1047" s="1349"/>
    </row>
    <row r="1048" spans="1:8" ht="15">
      <c r="A1048" s="1349"/>
      <c r="B1048" s="1349"/>
      <c r="C1048" s="1349"/>
      <c r="D1048" s="1349"/>
      <c r="E1048" s="1349"/>
      <c r="F1048" s="1349"/>
      <c r="G1048" s="1349"/>
      <c r="H1048" s="1349"/>
    </row>
    <row r="1049" spans="1:8" ht="15">
      <c r="A1049" s="1349"/>
      <c r="B1049" s="1349"/>
      <c r="C1049" s="1349"/>
      <c r="D1049" s="1349"/>
      <c r="E1049" s="1349"/>
      <c r="F1049" s="1349"/>
      <c r="G1049" s="1349"/>
      <c r="H1049" s="1349"/>
    </row>
    <row r="1050" spans="1:8" ht="15">
      <c r="A1050" s="1349"/>
      <c r="B1050" s="1349"/>
      <c r="C1050" s="1349"/>
      <c r="D1050" s="1349"/>
      <c r="E1050" s="1349"/>
      <c r="F1050" s="1349"/>
      <c r="G1050" s="1349"/>
      <c r="H1050" s="1349"/>
    </row>
    <row r="1051" spans="1:8" ht="15">
      <c r="A1051" s="1349"/>
      <c r="B1051" s="1349"/>
      <c r="C1051" s="1349"/>
      <c r="D1051" s="1349"/>
      <c r="E1051" s="1349"/>
      <c r="F1051" s="1349"/>
      <c r="G1051" s="1349"/>
      <c r="H1051" s="1349"/>
    </row>
    <row r="1052" spans="1:8" ht="15">
      <c r="A1052" s="1349"/>
      <c r="B1052" s="1349"/>
      <c r="C1052" s="1349"/>
      <c r="D1052" s="1349"/>
      <c r="E1052" s="1349"/>
      <c r="F1052" s="1349"/>
      <c r="G1052" s="1349"/>
      <c r="H1052" s="1349"/>
    </row>
    <row r="1053" spans="1:8" ht="15">
      <c r="A1053" s="1349"/>
      <c r="B1053" s="1349"/>
      <c r="C1053" s="1349"/>
      <c r="D1053" s="1349"/>
      <c r="E1053" s="1349"/>
      <c r="F1053" s="1349"/>
      <c r="G1053" s="1349"/>
      <c r="H1053" s="1349"/>
    </row>
    <row r="1054" spans="1:8" ht="15">
      <c r="A1054" s="1349"/>
      <c r="B1054" s="1349"/>
      <c r="C1054" s="1349"/>
      <c r="D1054" s="1349"/>
      <c r="E1054" s="1349"/>
      <c r="F1054" s="1349"/>
      <c r="G1054" s="1349"/>
      <c r="H1054" s="1349"/>
    </row>
    <row r="1055" spans="1:8" ht="15">
      <c r="A1055" s="1349"/>
      <c r="B1055" s="1349"/>
      <c r="C1055" s="1349"/>
      <c r="D1055" s="1349"/>
      <c r="E1055" s="1349"/>
      <c r="F1055" s="1349"/>
      <c r="G1055" s="1349"/>
      <c r="H1055" s="1349"/>
    </row>
    <row r="1056" spans="1:8" ht="15">
      <c r="A1056" s="1349"/>
      <c r="B1056" s="1349"/>
      <c r="C1056" s="1349"/>
      <c r="D1056" s="1349"/>
      <c r="E1056" s="1349"/>
      <c r="F1056" s="1349"/>
      <c r="G1056" s="1349"/>
      <c r="H1056" s="1349"/>
    </row>
    <row r="1057" spans="1:8" ht="15">
      <c r="A1057" s="1349"/>
      <c r="B1057" s="1349"/>
      <c r="C1057" s="1349"/>
      <c r="D1057" s="1349"/>
      <c r="E1057" s="1349"/>
      <c r="F1057" s="1349"/>
      <c r="G1057" s="1349"/>
      <c r="H1057" s="1349"/>
    </row>
    <row r="1058" spans="1:8" ht="15">
      <c r="A1058" s="1349"/>
      <c r="B1058" s="1349"/>
      <c r="C1058" s="1349"/>
      <c r="D1058" s="1349"/>
      <c r="E1058" s="1349"/>
      <c r="F1058" s="1349"/>
      <c r="G1058" s="1349"/>
      <c r="H1058" s="1349"/>
    </row>
    <row r="1059" spans="1:8" ht="15">
      <c r="A1059" s="1349"/>
      <c r="B1059" s="1349"/>
      <c r="C1059" s="1349"/>
      <c r="D1059" s="1349"/>
      <c r="E1059" s="1349"/>
      <c r="F1059" s="1349"/>
      <c r="G1059" s="1349"/>
      <c r="H1059" s="1349"/>
    </row>
    <row r="1060" spans="1:8" ht="15">
      <c r="A1060" s="1349"/>
      <c r="B1060" s="1349"/>
      <c r="C1060" s="1349"/>
      <c r="D1060" s="1349"/>
      <c r="E1060" s="1349"/>
      <c r="F1060" s="1349"/>
      <c r="G1060" s="1349"/>
      <c r="H1060" s="1349"/>
    </row>
    <row r="1061" spans="1:8" ht="15">
      <c r="A1061" s="1349"/>
      <c r="B1061" s="1349"/>
      <c r="C1061" s="1349"/>
      <c r="D1061" s="1349"/>
      <c r="E1061" s="1349"/>
      <c r="F1061" s="1349"/>
      <c r="G1061" s="1349"/>
      <c r="H1061" s="1349"/>
    </row>
    <row r="1062" spans="1:8" ht="15">
      <c r="A1062" s="1349"/>
      <c r="B1062" s="1349"/>
      <c r="C1062" s="1349"/>
      <c r="D1062" s="1349"/>
      <c r="E1062" s="1349"/>
      <c r="F1062" s="1349"/>
      <c r="G1062" s="1349"/>
      <c r="H1062" s="1349"/>
    </row>
    <row r="1063" spans="1:8" ht="15">
      <c r="A1063" s="1349"/>
      <c r="B1063" s="1349"/>
      <c r="C1063" s="1349"/>
      <c r="D1063" s="1349"/>
      <c r="E1063" s="1349"/>
      <c r="F1063" s="1349"/>
      <c r="G1063" s="1349"/>
      <c r="H1063" s="1349"/>
    </row>
    <row r="1064" spans="1:8" ht="15">
      <c r="A1064" s="1349"/>
      <c r="B1064" s="1349"/>
      <c r="C1064" s="1349"/>
      <c r="D1064" s="1349"/>
      <c r="E1064" s="1349"/>
      <c r="F1064" s="1349"/>
      <c r="G1064" s="1349"/>
      <c r="H1064" s="1349"/>
    </row>
    <row r="1065" spans="1:8" ht="15">
      <c r="A1065" s="1349"/>
      <c r="B1065" s="1349"/>
      <c r="C1065" s="1349"/>
      <c r="D1065" s="1349"/>
      <c r="E1065" s="1349"/>
      <c r="F1065" s="1349"/>
      <c r="G1065" s="1349"/>
      <c r="H1065" s="1349"/>
    </row>
    <row r="1066" spans="1:8" ht="15">
      <c r="A1066" s="1349"/>
      <c r="B1066" s="1349"/>
      <c r="C1066" s="1349"/>
      <c r="D1066" s="1349"/>
      <c r="E1066" s="1349"/>
      <c r="F1066" s="1349"/>
      <c r="G1066" s="1349"/>
      <c r="H1066" s="1349"/>
    </row>
    <row r="1067" spans="1:8" ht="15">
      <c r="A1067" s="1349"/>
      <c r="B1067" s="1349"/>
      <c r="C1067" s="1349"/>
      <c r="D1067" s="1349"/>
      <c r="E1067" s="1349"/>
      <c r="F1067" s="1349"/>
      <c r="G1067" s="1349"/>
      <c r="H1067" s="1349"/>
    </row>
    <row r="1068" spans="1:8" ht="15">
      <c r="A1068" s="1349"/>
      <c r="B1068" s="1349"/>
      <c r="C1068" s="1349"/>
      <c r="D1068" s="1349"/>
      <c r="E1068" s="1349"/>
      <c r="F1068" s="1349"/>
      <c r="G1068" s="1349"/>
      <c r="H1068" s="1349"/>
    </row>
    <row r="1069" spans="1:8" ht="15">
      <c r="A1069" s="1349"/>
      <c r="B1069" s="1349"/>
      <c r="C1069" s="1349"/>
      <c r="D1069" s="1349"/>
      <c r="E1069" s="1349"/>
      <c r="F1069" s="1349"/>
      <c r="G1069" s="1349"/>
      <c r="H1069" s="1349"/>
    </row>
    <row r="1070" spans="1:8" ht="15">
      <c r="A1070" s="1349"/>
      <c r="B1070" s="1349"/>
      <c r="C1070" s="1349"/>
      <c r="D1070" s="1349"/>
      <c r="E1070" s="1349"/>
      <c r="F1070" s="1349"/>
      <c r="G1070" s="1349"/>
      <c r="H1070" s="1349"/>
    </row>
    <row r="1071" spans="1:8" ht="15">
      <c r="A1071" s="1349"/>
      <c r="B1071" s="1349"/>
      <c r="C1071" s="1349"/>
      <c r="D1071" s="1349"/>
      <c r="E1071" s="1349"/>
      <c r="F1071" s="1349"/>
      <c r="G1071" s="1349"/>
      <c r="H1071" s="1349"/>
    </row>
    <row r="1072" spans="1:8" ht="15">
      <c r="A1072" s="1349"/>
      <c r="B1072" s="1349"/>
      <c r="C1072" s="1349"/>
      <c r="D1072" s="1349"/>
      <c r="E1072" s="1349"/>
      <c r="F1072" s="1349"/>
      <c r="G1072" s="1349"/>
      <c r="H1072" s="1349"/>
    </row>
    <row r="1073" spans="1:8" ht="15">
      <c r="A1073" s="1349"/>
      <c r="B1073" s="1349"/>
      <c r="C1073" s="1349"/>
      <c r="D1073" s="1349"/>
      <c r="E1073" s="1349"/>
      <c r="F1073" s="1349"/>
      <c r="G1073" s="1349"/>
      <c r="H1073" s="1349"/>
    </row>
    <row r="1074" spans="1:8" ht="15">
      <c r="A1074" s="1349"/>
      <c r="B1074" s="1349"/>
      <c r="C1074" s="1349"/>
      <c r="D1074" s="1349"/>
      <c r="E1074" s="1349"/>
      <c r="F1074" s="1349"/>
      <c r="G1074" s="1349"/>
      <c r="H1074" s="1349"/>
    </row>
    <row r="1075" spans="1:8" ht="15">
      <c r="A1075" s="1349"/>
      <c r="B1075" s="1349"/>
      <c r="C1075" s="1349"/>
      <c r="D1075" s="1349"/>
      <c r="E1075" s="1349"/>
      <c r="F1075" s="1349"/>
      <c r="G1075" s="1349"/>
      <c r="H1075" s="1349"/>
    </row>
    <row r="1076" spans="1:8" ht="15">
      <c r="A1076" s="1349"/>
      <c r="B1076" s="1349"/>
      <c r="C1076" s="1349"/>
      <c r="D1076" s="1349"/>
      <c r="E1076" s="1349"/>
      <c r="F1076" s="1349"/>
      <c r="G1076" s="1349"/>
      <c r="H1076" s="1349"/>
    </row>
    <row r="1077" spans="1:8" ht="15">
      <c r="A1077" s="1349"/>
      <c r="B1077" s="1349"/>
      <c r="C1077" s="1349"/>
      <c r="D1077" s="1349"/>
      <c r="E1077" s="1349"/>
      <c r="F1077" s="1349"/>
      <c r="G1077" s="1349"/>
      <c r="H1077" s="1349"/>
    </row>
    <row r="1078" spans="1:8" ht="15">
      <c r="A1078" s="1349"/>
      <c r="B1078" s="1349"/>
      <c r="C1078" s="1349"/>
      <c r="D1078" s="1349"/>
      <c r="E1078" s="1349"/>
      <c r="F1078" s="1349"/>
      <c r="G1078" s="1349"/>
      <c r="H1078" s="1349"/>
    </row>
    <row r="1079" spans="1:8" ht="15">
      <c r="A1079" s="1349"/>
      <c r="B1079" s="1349"/>
      <c r="C1079" s="1349"/>
      <c r="D1079" s="1349"/>
      <c r="E1079" s="1349"/>
      <c r="F1079" s="1349"/>
      <c r="G1079" s="1349"/>
      <c r="H1079" s="1349"/>
    </row>
    <row r="1080" spans="1:8" ht="15">
      <c r="A1080" s="1349"/>
      <c r="B1080" s="1349"/>
      <c r="C1080" s="1349"/>
      <c r="D1080" s="1349"/>
      <c r="E1080" s="1349"/>
      <c r="F1080" s="1349"/>
      <c r="G1080" s="1349"/>
      <c r="H1080" s="1349"/>
    </row>
    <row r="1081" spans="1:8" ht="15">
      <c r="A1081" s="1349"/>
      <c r="B1081" s="1349"/>
      <c r="C1081" s="1349"/>
      <c r="D1081" s="1349"/>
      <c r="E1081" s="1349"/>
      <c r="F1081" s="1349"/>
      <c r="G1081" s="1349"/>
      <c r="H1081" s="1349"/>
    </row>
    <row r="1082" spans="1:8" ht="15">
      <c r="A1082" s="1349"/>
      <c r="B1082" s="1349"/>
      <c r="C1082" s="1349"/>
      <c r="D1082" s="1349"/>
      <c r="E1082" s="1349"/>
      <c r="F1082" s="1349"/>
      <c r="G1082" s="1349"/>
      <c r="H1082" s="1349"/>
    </row>
    <row r="1083" spans="1:8" ht="15">
      <c r="A1083" s="1349"/>
      <c r="B1083" s="1349"/>
      <c r="C1083" s="1349"/>
      <c r="D1083" s="1349"/>
      <c r="E1083" s="1349"/>
      <c r="F1083" s="1349"/>
      <c r="G1083" s="1349"/>
      <c r="H1083" s="1349"/>
    </row>
    <row r="1084" spans="1:8" ht="15">
      <c r="A1084" s="1349"/>
      <c r="B1084" s="1349"/>
      <c r="C1084" s="1349"/>
      <c r="D1084" s="1349"/>
      <c r="E1084" s="1349"/>
      <c r="F1084" s="1349"/>
      <c r="G1084" s="1349"/>
      <c r="H1084" s="1349"/>
    </row>
    <row r="1085" spans="1:8" ht="15">
      <c r="A1085" s="1349"/>
      <c r="B1085" s="1349"/>
      <c r="C1085" s="1349"/>
      <c r="D1085" s="1349"/>
      <c r="E1085" s="1349"/>
      <c r="F1085" s="1349"/>
      <c r="G1085" s="1349"/>
      <c r="H1085" s="1349"/>
    </row>
    <row r="1086" spans="1:8" ht="15">
      <c r="A1086" s="1349"/>
      <c r="B1086" s="1349"/>
      <c r="C1086" s="1349"/>
      <c r="D1086" s="1349"/>
      <c r="E1086" s="1349"/>
      <c r="F1086" s="1349"/>
      <c r="G1086" s="1349"/>
      <c r="H1086" s="1349"/>
    </row>
    <row r="1087" spans="1:8" ht="15">
      <c r="A1087" s="1349"/>
      <c r="B1087" s="1349"/>
      <c r="C1087" s="1349"/>
      <c r="D1087" s="1349"/>
      <c r="E1087" s="1349"/>
      <c r="F1087" s="1349"/>
      <c r="G1087" s="1349"/>
      <c r="H1087" s="1349"/>
    </row>
    <row r="1088" spans="1:8" ht="15">
      <c r="A1088" s="1349"/>
      <c r="B1088" s="1349"/>
      <c r="C1088" s="1349"/>
      <c r="D1088" s="1349"/>
      <c r="E1088" s="1349"/>
      <c r="F1088" s="1349"/>
      <c r="G1088" s="1349"/>
      <c r="H1088" s="1349"/>
    </row>
    <row r="1089" spans="1:8" ht="15">
      <c r="A1089" s="1349"/>
      <c r="B1089" s="1349"/>
      <c r="C1089" s="1349"/>
      <c r="D1089" s="1349"/>
      <c r="E1089" s="1349"/>
      <c r="F1089" s="1349"/>
      <c r="G1089" s="1349"/>
      <c r="H1089" s="1349"/>
    </row>
    <row r="1090" spans="1:8" ht="15">
      <c r="A1090" s="1349"/>
      <c r="B1090" s="1349"/>
      <c r="C1090" s="1349"/>
      <c r="D1090" s="1349"/>
      <c r="E1090" s="1349"/>
      <c r="F1090" s="1349"/>
      <c r="G1090" s="1349"/>
      <c r="H1090" s="1349"/>
    </row>
    <row r="1091" spans="1:8" ht="15">
      <c r="A1091" s="1349"/>
      <c r="B1091" s="1349"/>
      <c r="C1091" s="1349"/>
      <c r="D1091" s="1349"/>
      <c r="E1091" s="1349"/>
      <c r="F1091" s="1349"/>
      <c r="G1091" s="1349"/>
      <c r="H1091" s="1349"/>
    </row>
    <row r="1092" spans="1:8" ht="15">
      <c r="A1092" s="1349"/>
      <c r="B1092" s="1349"/>
      <c r="C1092" s="1349"/>
      <c r="D1092" s="1349"/>
      <c r="E1092" s="1349"/>
      <c r="F1092" s="1349"/>
      <c r="G1092" s="1349"/>
      <c r="H1092" s="1349"/>
    </row>
    <row r="1093" spans="1:8" ht="15">
      <c r="A1093" s="1349"/>
      <c r="B1093" s="1349"/>
      <c r="C1093" s="1349"/>
      <c r="D1093" s="1349"/>
      <c r="E1093" s="1349"/>
      <c r="F1093" s="1349"/>
      <c r="G1093" s="1349"/>
      <c r="H1093" s="1349"/>
    </row>
    <row r="1094" spans="1:8" ht="15">
      <c r="A1094" s="1349"/>
      <c r="B1094" s="1349"/>
      <c r="C1094" s="1349"/>
      <c r="D1094" s="1349"/>
      <c r="E1094" s="1349"/>
      <c r="F1094" s="1349"/>
      <c r="G1094" s="1349"/>
      <c r="H1094" s="1349"/>
    </row>
    <row r="1095" spans="1:8" ht="15">
      <c r="A1095" s="1349"/>
      <c r="B1095" s="1349"/>
      <c r="C1095" s="1349"/>
      <c r="D1095" s="1349"/>
      <c r="E1095" s="1349"/>
      <c r="F1095" s="1349"/>
      <c r="G1095" s="1349"/>
      <c r="H1095" s="1349"/>
    </row>
    <row r="1096" spans="1:8" ht="15">
      <c r="A1096" s="1349"/>
      <c r="B1096" s="1349"/>
      <c r="C1096" s="1349"/>
      <c r="D1096" s="1349"/>
      <c r="E1096" s="1349"/>
      <c r="F1096" s="1349"/>
      <c r="G1096" s="1349"/>
      <c r="H1096" s="1349"/>
    </row>
    <row r="1097" spans="1:8" ht="15">
      <c r="A1097" s="1349"/>
      <c r="B1097" s="1349"/>
      <c r="C1097" s="1349"/>
      <c r="D1097" s="1349"/>
      <c r="E1097" s="1349"/>
      <c r="F1097" s="1349"/>
      <c r="G1097" s="1349"/>
      <c r="H1097" s="1349"/>
    </row>
    <row r="1098" spans="1:8" ht="15">
      <c r="A1098" s="1349"/>
      <c r="B1098" s="1349"/>
      <c r="C1098" s="1349"/>
      <c r="D1098" s="1349"/>
      <c r="E1098" s="1349"/>
      <c r="F1098" s="1349"/>
      <c r="G1098" s="1349"/>
      <c r="H1098" s="1349"/>
    </row>
    <row r="1099" spans="1:8" ht="15">
      <c r="A1099" s="1349"/>
      <c r="B1099" s="1349"/>
      <c r="C1099" s="1349"/>
      <c r="D1099" s="1349"/>
      <c r="E1099" s="1349"/>
      <c r="F1099" s="1349"/>
      <c r="G1099" s="1349"/>
      <c r="H1099" s="1349"/>
    </row>
    <row r="1100" spans="1:8" ht="15">
      <c r="A1100" s="1349"/>
      <c r="B1100" s="1349"/>
      <c r="C1100" s="1349"/>
      <c r="D1100" s="1349"/>
      <c r="E1100" s="1349"/>
      <c r="F1100" s="1349"/>
      <c r="G1100" s="1349"/>
      <c r="H1100" s="1349"/>
    </row>
    <row r="1101" spans="1:8" ht="15">
      <c r="A1101" s="1349"/>
      <c r="B1101" s="1349"/>
      <c r="C1101" s="1349"/>
      <c r="D1101" s="1349"/>
      <c r="E1101" s="1349"/>
      <c r="F1101" s="1349"/>
      <c r="G1101" s="1349"/>
      <c r="H1101" s="1349"/>
    </row>
    <row r="1102" spans="1:8" ht="15">
      <c r="A1102" s="1349"/>
      <c r="B1102" s="1349"/>
      <c r="C1102" s="1349"/>
      <c r="D1102" s="1349"/>
      <c r="E1102" s="1349"/>
      <c r="F1102" s="1349"/>
      <c r="G1102" s="1349"/>
      <c r="H1102" s="1349"/>
    </row>
    <row r="1103" spans="1:8" ht="15">
      <c r="A1103" s="1349"/>
      <c r="B1103" s="1349"/>
      <c r="C1103" s="1349"/>
      <c r="D1103" s="1349"/>
      <c r="E1103" s="1349"/>
      <c r="F1103" s="1349"/>
      <c r="G1103" s="1349"/>
      <c r="H1103" s="1349"/>
    </row>
    <row r="1104" spans="1:8" ht="15">
      <c r="A1104" s="1349"/>
      <c r="B1104" s="1349"/>
      <c r="C1104" s="1349"/>
      <c r="D1104" s="1349"/>
      <c r="E1104" s="1349"/>
      <c r="F1104" s="1349"/>
      <c r="G1104" s="1349"/>
      <c r="H1104" s="1349"/>
    </row>
    <row r="1105" spans="1:8" ht="15">
      <c r="A1105" s="1349"/>
      <c r="B1105" s="1349"/>
      <c r="C1105" s="1349"/>
      <c r="D1105" s="1349"/>
      <c r="E1105" s="1349"/>
      <c r="F1105" s="1349"/>
      <c r="G1105" s="1349"/>
      <c r="H1105" s="1349"/>
    </row>
    <row r="1106" spans="1:8" ht="15">
      <c r="A1106" s="1349"/>
      <c r="B1106" s="1349"/>
      <c r="C1106" s="1349"/>
      <c r="D1106" s="1349"/>
      <c r="E1106" s="1349"/>
      <c r="F1106" s="1349"/>
      <c r="G1106" s="1349"/>
      <c r="H1106" s="1349"/>
    </row>
    <row r="1107" spans="1:8" ht="15">
      <c r="A1107" s="1349"/>
      <c r="B1107" s="1349"/>
      <c r="C1107" s="1349"/>
      <c r="D1107" s="1349"/>
      <c r="E1107" s="1349"/>
      <c r="F1107" s="1349"/>
      <c r="G1107" s="1349"/>
      <c r="H1107" s="1349"/>
    </row>
    <row r="1108" spans="1:8" ht="15">
      <c r="A1108" s="1349"/>
      <c r="B1108" s="1349"/>
      <c r="C1108" s="1349"/>
      <c r="D1108" s="1349"/>
      <c r="E1108" s="1349"/>
      <c r="F1108" s="1349"/>
      <c r="G1108" s="1349"/>
      <c r="H1108" s="1349"/>
    </row>
    <row r="1109" spans="1:8" ht="15">
      <c r="A1109" s="1349"/>
      <c r="B1109" s="1349"/>
      <c r="C1109" s="1349"/>
      <c r="D1109" s="1349"/>
      <c r="E1109" s="1349"/>
      <c r="F1109" s="1349"/>
      <c r="G1109" s="1349"/>
      <c r="H1109" s="1349"/>
    </row>
    <row r="1110" spans="1:8" ht="15">
      <c r="A1110" s="1349"/>
      <c r="B1110" s="1349"/>
      <c r="C1110" s="1349"/>
      <c r="D1110" s="1349"/>
      <c r="E1110" s="1349"/>
      <c r="F1110" s="1349"/>
      <c r="G1110" s="1349"/>
      <c r="H1110" s="1349"/>
    </row>
    <row r="1111" spans="1:8" ht="15">
      <c r="A1111" s="1349"/>
      <c r="B1111" s="1349"/>
      <c r="C1111" s="1349"/>
      <c r="D1111" s="1349"/>
      <c r="E1111" s="1349"/>
      <c r="F1111" s="1349"/>
      <c r="G1111" s="1349"/>
      <c r="H1111" s="1349"/>
    </row>
    <row r="1112" spans="1:8" ht="15">
      <c r="A1112" s="1349"/>
      <c r="B1112" s="1349"/>
      <c r="C1112" s="1349"/>
      <c r="D1112" s="1349"/>
      <c r="E1112" s="1349"/>
      <c r="F1112" s="1349"/>
      <c r="G1112" s="1349"/>
      <c r="H1112" s="1349"/>
    </row>
    <row r="1113" spans="1:8" ht="15">
      <c r="A1113" s="1349"/>
      <c r="B1113" s="1349"/>
      <c r="C1113" s="1349"/>
      <c r="D1113" s="1349"/>
      <c r="E1113" s="1349"/>
      <c r="F1113" s="1349"/>
      <c r="G1113" s="1349"/>
      <c r="H1113" s="1349"/>
    </row>
    <row r="1114" spans="1:8" ht="15">
      <c r="A1114" s="1349"/>
      <c r="B1114" s="1349"/>
      <c r="C1114" s="1349"/>
      <c r="D1114" s="1349"/>
      <c r="E1114" s="1349"/>
      <c r="F1114" s="1349"/>
      <c r="G1114" s="1349"/>
      <c r="H1114" s="1349"/>
    </row>
    <row r="1115" spans="1:8" ht="15">
      <c r="A1115" s="1349"/>
      <c r="B1115" s="1349"/>
      <c r="C1115" s="1349"/>
      <c r="D1115" s="1349"/>
      <c r="E1115" s="1349"/>
      <c r="F1115" s="1349"/>
      <c r="G1115" s="1349"/>
      <c r="H1115" s="1349"/>
    </row>
    <row r="1116" spans="1:8" ht="15">
      <c r="A1116" s="1349"/>
      <c r="B1116" s="1349"/>
      <c r="C1116" s="1349"/>
      <c r="D1116" s="1349"/>
      <c r="E1116" s="1349"/>
      <c r="F1116" s="1349"/>
      <c r="G1116" s="1349"/>
      <c r="H1116" s="1349"/>
    </row>
    <row r="1117" spans="1:8" ht="15">
      <c r="A1117" s="1349"/>
      <c r="B1117" s="1349"/>
      <c r="C1117" s="1349"/>
      <c r="D1117" s="1349"/>
      <c r="E1117" s="1349"/>
      <c r="F1117" s="1349"/>
      <c r="G1117" s="1349"/>
      <c r="H1117" s="1349"/>
    </row>
    <row r="1118" spans="1:8" ht="15">
      <c r="A1118" s="1349"/>
      <c r="B1118" s="1349"/>
      <c r="C1118" s="1349"/>
      <c r="D1118" s="1349"/>
      <c r="E1118" s="1349"/>
      <c r="F1118" s="1349"/>
      <c r="G1118" s="1349"/>
      <c r="H1118" s="1349"/>
    </row>
    <row r="1119" spans="1:8" ht="15">
      <c r="A1119" s="1349"/>
      <c r="B1119" s="1349"/>
      <c r="C1119" s="1349"/>
      <c r="D1119" s="1349"/>
      <c r="E1119" s="1349"/>
      <c r="F1119" s="1349"/>
      <c r="G1119" s="1349"/>
      <c r="H1119" s="1349"/>
    </row>
    <row r="1120" spans="1:8" ht="15">
      <c r="A1120" s="1349"/>
      <c r="B1120" s="1349"/>
      <c r="C1120" s="1349"/>
      <c r="D1120" s="1349"/>
      <c r="E1120" s="1349"/>
      <c r="F1120" s="1349"/>
      <c r="G1120" s="1349"/>
      <c r="H1120" s="1349"/>
    </row>
    <row r="1121" spans="1:8" ht="15">
      <c r="A1121" s="1349"/>
      <c r="B1121" s="1349"/>
      <c r="C1121" s="1349"/>
      <c r="D1121" s="1349"/>
      <c r="E1121" s="1349"/>
      <c r="F1121" s="1349"/>
      <c r="G1121" s="1349"/>
      <c r="H1121" s="1349"/>
    </row>
    <row r="1122" spans="1:8" ht="15">
      <c r="A1122" s="1349"/>
      <c r="B1122" s="1349"/>
      <c r="C1122" s="1349"/>
      <c r="D1122" s="1349"/>
      <c r="E1122" s="1349"/>
      <c r="F1122" s="1349"/>
      <c r="G1122" s="1349"/>
      <c r="H1122" s="1349"/>
    </row>
    <row r="1123" spans="1:8" ht="15">
      <c r="A1123" s="1349"/>
      <c r="B1123" s="1349"/>
      <c r="C1123" s="1349"/>
      <c r="D1123" s="1349"/>
      <c r="E1123" s="1349"/>
      <c r="F1123" s="1349"/>
      <c r="G1123" s="1349"/>
      <c r="H1123" s="1349"/>
    </row>
    <row r="1124" spans="1:8" ht="15">
      <c r="A1124" s="1349"/>
      <c r="B1124" s="1349"/>
      <c r="C1124" s="1349"/>
      <c r="D1124" s="1349"/>
      <c r="E1124" s="1349"/>
      <c r="F1124" s="1349"/>
      <c r="G1124" s="1349"/>
      <c r="H1124" s="1349"/>
    </row>
    <row r="1125" spans="1:8" ht="15">
      <c r="A1125" s="1349"/>
      <c r="B1125" s="1349"/>
      <c r="C1125" s="1349"/>
      <c r="D1125" s="1349"/>
      <c r="E1125" s="1349"/>
      <c r="F1125" s="1349"/>
      <c r="G1125" s="1349"/>
      <c r="H1125" s="1349"/>
    </row>
    <row r="1126" spans="1:8" ht="15">
      <c r="A1126" s="1349"/>
      <c r="B1126" s="1349"/>
      <c r="C1126" s="1349"/>
      <c r="D1126" s="1349"/>
      <c r="E1126" s="1349"/>
      <c r="F1126" s="1349"/>
      <c r="G1126" s="1349"/>
      <c r="H1126" s="1349"/>
    </row>
    <row r="1127" spans="1:8" ht="15">
      <c r="A1127" s="1349"/>
      <c r="B1127" s="1349"/>
      <c r="C1127" s="1349"/>
      <c r="D1127" s="1349"/>
      <c r="E1127" s="1349"/>
      <c r="F1127" s="1349"/>
      <c r="G1127" s="1349"/>
      <c r="H1127" s="1349"/>
    </row>
    <row r="1128" spans="1:8" ht="15">
      <c r="A1128" s="1349"/>
      <c r="B1128" s="1349"/>
      <c r="C1128" s="1349"/>
      <c r="D1128" s="1349"/>
      <c r="E1128" s="1349"/>
      <c r="F1128" s="1349"/>
      <c r="G1128" s="1349"/>
      <c r="H1128" s="1349"/>
    </row>
    <row r="1129" spans="1:8" ht="15">
      <c r="A1129" s="1349"/>
      <c r="B1129" s="1349"/>
      <c r="C1129" s="1349"/>
      <c r="D1129" s="1349"/>
      <c r="E1129" s="1349"/>
      <c r="F1129" s="1349"/>
      <c r="G1129" s="1349"/>
      <c r="H1129" s="1349"/>
    </row>
    <row r="1130" spans="1:8" ht="15">
      <c r="A1130" s="1349"/>
      <c r="B1130" s="1349"/>
      <c r="C1130" s="1349"/>
      <c r="D1130" s="1349"/>
      <c r="E1130" s="1349"/>
      <c r="F1130" s="1349"/>
      <c r="G1130" s="1349"/>
      <c r="H1130" s="1349"/>
    </row>
    <row r="1131" spans="1:8" ht="15">
      <c r="A1131" s="1349"/>
      <c r="B1131" s="1349"/>
      <c r="C1131" s="1349"/>
      <c r="D1131" s="1349"/>
      <c r="E1131" s="1349"/>
      <c r="F1131" s="1349"/>
      <c r="G1131" s="1349"/>
      <c r="H1131" s="1349"/>
    </row>
    <row r="1132" spans="1:8" ht="15">
      <c r="A1132" s="1349"/>
      <c r="B1132" s="1349"/>
      <c r="C1132" s="1349"/>
      <c r="D1132" s="1349"/>
      <c r="E1132" s="1349"/>
      <c r="F1132" s="1349"/>
      <c r="G1132" s="1349"/>
      <c r="H1132" s="1349"/>
    </row>
    <row r="1133" spans="1:8" ht="15">
      <c r="A1133" s="1349"/>
      <c r="B1133" s="1349"/>
      <c r="C1133" s="1349"/>
      <c r="D1133" s="1349"/>
      <c r="E1133" s="1349"/>
      <c r="F1133" s="1349"/>
      <c r="G1133" s="1349"/>
      <c r="H1133" s="1349"/>
    </row>
    <row r="1134" spans="1:8" ht="15">
      <c r="A1134" s="1349"/>
      <c r="B1134" s="1349"/>
      <c r="C1134" s="1349"/>
      <c r="D1134" s="1349"/>
      <c r="E1134" s="1349"/>
      <c r="F1134" s="1349"/>
      <c r="G1134" s="1349"/>
      <c r="H1134" s="1349"/>
    </row>
    <row r="1135" spans="1:8" ht="15">
      <c r="A1135" s="1349"/>
      <c r="B1135" s="1349"/>
      <c r="C1135" s="1349"/>
      <c r="D1135" s="1349"/>
      <c r="E1135" s="1349"/>
      <c r="F1135" s="1349"/>
      <c r="G1135" s="1349"/>
      <c r="H1135" s="1349"/>
    </row>
    <row r="1136" spans="1:8" ht="15">
      <c r="A1136" s="1349"/>
      <c r="B1136" s="1349"/>
      <c r="C1136" s="1349"/>
      <c r="D1136" s="1349"/>
      <c r="E1136" s="1349"/>
      <c r="F1136" s="1349"/>
      <c r="G1136" s="1349"/>
      <c r="H1136" s="1349"/>
    </row>
    <row r="1137" spans="1:8" ht="15">
      <c r="A1137" s="1349"/>
      <c r="B1137" s="1349"/>
      <c r="C1137" s="1349"/>
      <c r="D1137" s="1349"/>
      <c r="E1137" s="1349"/>
      <c r="F1137" s="1349"/>
      <c r="G1137" s="1349"/>
      <c r="H1137" s="1349"/>
    </row>
    <row r="1138" spans="1:8" ht="15">
      <c r="A1138" s="1349"/>
      <c r="B1138" s="1349"/>
      <c r="C1138" s="1349"/>
      <c r="D1138" s="1349"/>
      <c r="E1138" s="1349"/>
      <c r="F1138" s="1349"/>
      <c r="G1138" s="1349"/>
      <c r="H1138" s="1349"/>
    </row>
    <row r="1139" spans="1:8" ht="15">
      <c r="A1139" s="1349"/>
      <c r="B1139" s="1349"/>
      <c r="C1139" s="1349"/>
      <c r="D1139" s="1349"/>
      <c r="E1139" s="1349"/>
      <c r="F1139" s="1349"/>
      <c r="G1139" s="1349"/>
      <c r="H1139" s="1349"/>
    </row>
    <row r="1140" spans="1:8" ht="15">
      <c r="A1140" s="1349"/>
      <c r="B1140" s="1349"/>
      <c r="C1140" s="1349"/>
      <c r="D1140" s="1349"/>
      <c r="E1140" s="1349"/>
      <c r="F1140" s="1349"/>
      <c r="G1140" s="1349"/>
      <c r="H1140" s="1349"/>
    </row>
    <row r="1141" spans="1:8" ht="15">
      <c r="A1141" s="1349"/>
      <c r="B1141" s="1349"/>
      <c r="C1141" s="1349"/>
      <c r="D1141" s="1349"/>
      <c r="E1141" s="1349"/>
      <c r="F1141" s="1349"/>
      <c r="G1141" s="1349"/>
      <c r="H1141" s="1349"/>
    </row>
    <row r="1142" spans="1:8" ht="15">
      <c r="A1142" s="1349"/>
      <c r="B1142" s="1349"/>
      <c r="C1142" s="1349"/>
      <c r="D1142" s="1349"/>
      <c r="E1142" s="1349"/>
      <c r="F1142" s="1349"/>
      <c r="G1142" s="1349"/>
      <c r="H1142" s="1349"/>
    </row>
    <row r="1143" spans="1:8" ht="15">
      <c r="A1143" s="1349"/>
      <c r="B1143" s="1349"/>
      <c r="C1143" s="1349"/>
      <c r="D1143" s="1349"/>
      <c r="E1143" s="1349"/>
      <c r="F1143" s="1349"/>
      <c r="G1143" s="1349"/>
      <c r="H1143" s="1349"/>
    </row>
    <row r="1144" spans="1:8" ht="15">
      <c r="A1144" s="1349"/>
      <c r="B1144" s="1349"/>
      <c r="C1144" s="1349"/>
      <c r="D1144" s="1349"/>
      <c r="E1144" s="1349"/>
      <c r="F1144" s="1349"/>
      <c r="G1144" s="1349"/>
      <c r="H1144" s="1349"/>
    </row>
    <row r="1145" spans="1:8" ht="15">
      <c r="A1145" s="1349"/>
      <c r="B1145" s="1349"/>
      <c r="C1145" s="1349"/>
      <c r="D1145" s="1349"/>
      <c r="E1145" s="1349"/>
      <c r="F1145" s="1349"/>
      <c r="G1145" s="1349"/>
      <c r="H1145" s="1349"/>
    </row>
    <row r="1146" spans="1:8" ht="15">
      <c r="A1146" s="1349"/>
      <c r="B1146" s="1349"/>
      <c r="C1146" s="1349"/>
      <c r="D1146" s="1349"/>
      <c r="E1146" s="1349"/>
      <c r="F1146" s="1349"/>
      <c r="G1146" s="1349"/>
      <c r="H1146" s="1349"/>
    </row>
    <row r="1147" spans="1:8" ht="15">
      <c r="A1147" s="1349"/>
      <c r="B1147" s="1349"/>
      <c r="C1147" s="1349"/>
      <c r="D1147" s="1349"/>
      <c r="E1147" s="1349"/>
      <c r="F1147" s="1349"/>
      <c r="G1147" s="1349"/>
      <c r="H1147" s="1349"/>
    </row>
    <row r="1148" spans="1:8" ht="15">
      <c r="A1148" s="1349"/>
      <c r="B1148" s="1349"/>
      <c r="C1148" s="1349"/>
      <c r="D1148" s="1349"/>
      <c r="E1148" s="1349"/>
      <c r="F1148" s="1349"/>
      <c r="G1148" s="1349"/>
      <c r="H1148" s="1349"/>
    </row>
    <row r="1149" spans="1:8" ht="15">
      <c r="A1149" s="1349"/>
      <c r="B1149" s="1349"/>
      <c r="C1149" s="1349"/>
      <c r="D1149" s="1349"/>
      <c r="E1149" s="1349"/>
      <c r="F1149" s="1349"/>
      <c r="G1149" s="1349"/>
      <c r="H1149" s="1349"/>
    </row>
    <row r="1150" spans="1:8" ht="15">
      <c r="A1150" s="1349"/>
      <c r="B1150" s="1349"/>
      <c r="C1150" s="1349"/>
      <c r="D1150" s="1349"/>
      <c r="E1150" s="1349"/>
      <c r="F1150" s="1349"/>
      <c r="G1150" s="1349"/>
      <c r="H1150" s="1349"/>
    </row>
    <row r="1151" spans="1:8" ht="15">
      <c r="A1151" s="1349"/>
      <c r="B1151" s="1349"/>
      <c r="C1151" s="1349"/>
      <c r="D1151" s="1349"/>
      <c r="E1151" s="1349"/>
      <c r="F1151" s="1349"/>
      <c r="G1151" s="1349"/>
      <c r="H1151" s="1349"/>
    </row>
    <row r="1152" spans="1:8" ht="15">
      <c r="A1152" s="1349"/>
      <c r="B1152" s="1349"/>
      <c r="C1152" s="1349"/>
      <c r="D1152" s="1349"/>
      <c r="E1152" s="1349"/>
      <c r="F1152" s="1349"/>
      <c r="G1152" s="1349"/>
      <c r="H1152" s="1349"/>
    </row>
    <row r="1153" spans="1:8" ht="15">
      <c r="A1153" s="1349"/>
      <c r="B1153" s="1349"/>
      <c r="C1153" s="1349"/>
      <c r="D1153" s="1349"/>
      <c r="E1153" s="1349"/>
      <c r="F1153" s="1349"/>
      <c r="G1153" s="1349"/>
      <c r="H1153" s="1349"/>
    </row>
    <row r="1154" spans="1:8" ht="15">
      <c r="A1154" s="1349"/>
      <c r="B1154" s="1349"/>
      <c r="C1154" s="1349"/>
      <c r="D1154" s="1349"/>
      <c r="E1154" s="1349"/>
      <c r="F1154" s="1349"/>
      <c r="G1154" s="1349"/>
      <c r="H1154" s="1349"/>
    </row>
    <row r="1155" spans="1:8" ht="15">
      <c r="A1155" s="1349"/>
      <c r="B1155" s="1349"/>
      <c r="C1155" s="1349"/>
      <c r="D1155" s="1349"/>
      <c r="E1155" s="1349"/>
      <c r="F1155" s="1349"/>
      <c r="G1155" s="1349"/>
      <c r="H1155" s="1349"/>
    </row>
    <row r="1156" spans="1:8" ht="15">
      <c r="A1156" s="1349"/>
      <c r="B1156" s="1349"/>
      <c r="C1156" s="1349"/>
      <c r="D1156" s="1349"/>
      <c r="E1156" s="1349"/>
      <c r="F1156" s="1349"/>
      <c r="G1156" s="1349"/>
      <c r="H1156" s="1349"/>
    </row>
    <row r="1157" spans="1:8" ht="15">
      <c r="A1157" s="1349"/>
      <c r="B1157" s="1349"/>
      <c r="C1157" s="1349"/>
      <c r="D1157" s="1349"/>
      <c r="E1157" s="1349"/>
      <c r="F1157" s="1349"/>
      <c r="G1157" s="1349"/>
      <c r="H1157" s="1349"/>
    </row>
    <row r="1158" spans="1:8" ht="15">
      <c r="A1158" s="1349"/>
      <c r="B1158" s="1349"/>
      <c r="C1158" s="1349"/>
      <c r="D1158" s="1349"/>
      <c r="E1158" s="1349"/>
      <c r="F1158" s="1349"/>
      <c r="G1158" s="1349"/>
      <c r="H1158" s="1349"/>
    </row>
    <row r="1159" spans="1:8" ht="15">
      <c r="A1159" s="1349"/>
      <c r="B1159" s="1349"/>
      <c r="C1159" s="1349"/>
      <c r="D1159" s="1349"/>
      <c r="E1159" s="1349"/>
      <c r="F1159" s="1349"/>
      <c r="G1159" s="1349"/>
      <c r="H1159" s="1349"/>
    </row>
    <row r="1160" spans="1:8" ht="15">
      <c r="A1160" s="1349"/>
      <c r="B1160" s="1349"/>
      <c r="C1160" s="1349"/>
      <c r="D1160" s="1349"/>
      <c r="E1160" s="1349"/>
      <c r="F1160" s="1349"/>
      <c r="G1160" s="1349"/>
      <c r="H1160" s="1349"/>
    </row>
    <row r="1161" spans="1:8" ht="15">
      <c r="A1161" s="1349"/>
      <c r="B1161" s="1349"/>
      <c r="C1161" s="1349"/>
      <c r="D1161" s="1349"/>
      <c r="E1161" s="1349"/>
      <c r="F1161" s="1349"/>
      <c r="G1161" s="1349"/>
      <c r="H1161" s="1349"/>
    </row>
    <row r="1162" spans="1:8" ht="15">
      <c r="A1162" s="1349"/>
      <c r="B1162" s="1349"/>
      <c r="C1162" s="1349"/>
      <c r="D1162" s="1349"/>
      <c r="E1162" s="1349"/>
      <c r="F1162" s="1349"/>
      <c r="G1162" s="1349"/>
      <c r="H1162" s="1349"/>
    </row>
    <row r="1163" spans="1:8" ht="15">
      <c r="A1163" s="1349"/>
      <c r="B1163" s="1349"/>
      <c r="C1163" s="1349"/>
      <c r="D1163" s="1349"/>
      <c r="E1163" s="1349"/>
      <c r="F1163" s="1349"/>
      <c r="G1163" s="1349"/>
      <c r="H1163" s="1349"/>
    </row>
    <row r="1164" spans="1:8" ht="15">
      <c r="A1164" s="1349"/>
      <c r="B1164" s="1349"/>
      <c r="C1164" s="1349"/>
      <c r="D1164" s="1349"/>
      <c r="E1164" s="1349"/>
      <c r="F1164" s="1349"/>
      <c r="G1164" s="1349"/>
      <c r="H1164" s="1349"/>
    </row>
    <row r="1165" spans="1:8" ht="15">
      <c r="A1165" s="1349"/>
      <c r="B1165" s="1349"/>
      <c r="C1165" s="1349"/>
      <c r="D1165" s="1349"/>
      <c r="E1165" s="1349"/>
      <c r="F1165" s="1349"/>
      <c r="G1165" s="1349"/>
      <c r="H1165" s="1349"/>
    </row>
    <row r="1166" spans="1:8" ht="15">
      <c r="A1166" s="1349"/>
      <c r="B1166" s="1349"/>
      <c r="C1166" s="1349"/>
      <c r="D1166" s="1349"/>
      <c r="E1166" s="1349"/>
      <c r="F1166" s="1349"/>
      <c r="G1166" s="1349"/>
      <c r="H1166" s="1349"/>
    </row>
    <row r="1167" spans="1:8" ht="15">
      <c r="A1167" s="1349"/>
      <c r="B1167" s="1349"/>
      <c r="C1167" s="1349"/>
      <c r="D1167" s="1349"/>
      <c r="E1167" s="1349"/>
      <c r="F1167" s="1349"/>
      <c r="G1167" s="1349"/>
      <c r="H1167" s="1349"/>
    </row>
    <row r="1168" spans="1:8" ht="15">
      <c r="A1168" s="1349"/>
      <c r="B1168" s="1349"/>
      <c r="C1168" s="1349"/>
      <c r="D1168" s="1349"/>
      <c r="E1168" s="1349"/>
      <c r="F1168" s="1349"/>
      <c r="G1168" s="1349"/>
      <c r="H1168" s="1349"/>
    </row>
    <row r="1169" spans="1:8" ht="15">
      <c r="A1169" s="1349"/>
      <c r="B1169" s="1349"/>
      <c r="C1169" s="1349"/>
      <c r="D1169" s="1349"/>
      <c r="E1169" s="1349"/>
      <c r="F1169" s="1349"/>
      <c r="G1169" s="1349"/>
      <c r="H1169" s="1349"/>
    </row>
    <row r="1170" spans="1:8" ht="15">
      <c r="A1170" s="1349"/>
      <c r="B1170" s="1349"/>
      <c r="C1170" s="1349"/>
      <c r="D1170" s="1349"/>
      <c r="E1170" s="1349"/>
      <c r="F1170" s="1349"/>
      <c r="G1170" s="1349"/>
      <c r="H1170" s="1349"/>
    </row>
    <row r="1171" spans="1:8" ht="15">
      <c r="A1171" s="1349"/>
      <c r="B1171" s="1349"/>
      <c r="C1171" s="1349"/>
      <c r="D1171" s="1349"/>
      <c r="E1171" s="1349"/>
      <c r="F1171" s="1349"/>
      <c r="G1171" s="1349"/>
      <c r="H1171" s="1349"/>
    </row>
    <row r="1172" spans="1:8" ht="15">
      <c r="A1172" s="1349"/>
      <c r="B1172" s="1349"/>
      <c r="C1172" s="1349"/>
      <c r="D1172" s="1349"/>
      <c r="E1172" s="1349"/>
      <c r="F1172" s="1349"/>
      <c r="G1172" s="1349"/>
      <c r="H1172" s="1349"/>
    </row>
    <row r="1173" spans="1:8" ht="15">
      <c r="A1173" s="1349"/>
      <c r="B1173" s="1349"/>
      <c r="C1173" s="1349"/>
      <c r="D1173" s="1349"/>
      <c r="E1173" s="1349"/>
      <c r="F1173" s="1349"/>
      <c r="G1173" s="1349"/>
      <c r="H1173" s="1349"/>
    </row>
    <row r="1174" spans="1:8" ht="15">
      <c r="A1174" s="1349"/>
      <c r="B1174" s="1349"/>
      <c r="C1174" s="1349"/>
      <c r="D1174" s="1349"/>
      <c r="E1174" s="1349"/>
      <c r="F1174" s="1349"/>
      <c r="G1174" s="1349"/>
      <c r="H1174" s="1349"/>
    </row>
    <row r="1175" spans="1:8" ht="15">
      <c r="A1175" s="1349"/>
      <c r="B1175" s="1349"/>
      <c r="C1175" s="1349"/>
      <c r="D1175" s="1349"/>
      <c r="E1175" s="1349"/>
      <c r="F1175" s="1349"/>
      <c r="G1175" s="1349"/>
      <c r="H1175" s="1349"/>
    </row>
    <row r="1176" spans="1:8" ht="15">
      <c r="A1176" s="1349"/>
      <c r="B1176" s="1349"/>
      <c r="C1176" s="1349"/>
      <c r="D1176" s="1349"/>
      <c r="E1176" s="1349"/>
      <c r="F1176" s="1349"/>
      <c r="G1176" s="1349"/>
      <c r="H1176" s="1349"/>
    </row>
    <row r="1177" spans="1:8" ht="15">
      <c r="A1177" s="1349"/>
      <c r="B1177" s="1349"/>
      <c r="C1177" s="1349"/>
      <c r="D1177" s="1349"/>
      <c r="E1177" s="1349"/>
      <c r="F1177" s="1349"/>
      <c r="G1177" s="1349"/>
      <c r="H1177" s="1349"/>
    </row>
    <row r="1178" spans="1:8" ht="15">
      <c r="A1178" s="1349"/>
      <c r="B1178" s="1349"/>
      <c r="C1178" s="1349"/>
      <c r="D1178" s="1349"/>
      <c r="E1178" s="1349"/>
      <c r="F1178" s="1349"/>
      <c r="G1178" s="1349"/>
      <c r="H1178" s="1349"/>
    </row>
    <row r="1179" spans="1:8" ht="15">
      <c r="A1179" s="1349"/>
      <c r="B1179" s="1349"/>
      <c r="C1179" s="1349"/>
      <c r="D1179" s="1349"/>
      <c r="E1179" s="1349"/>
      <c r="F1179" s="1349"/>
      <c r="G1179" s="1349"/>
      <c r="H1179" s="1349"/>
    </row>
    <row r="1180" spans="1:8" ht="15">
      <c r="A1180" s="1349"/>
      <c r="B1180" s="1349"/>
      <c r="C1180" s="1349"/>
      <c r="D1180" s="1349"/>
      <c r="E1180" s="1349"/>
      <c r="F1180" s="1349"/>
      <c r="G1180" s="1349"/>
      <c r="H1180" s="1349"/>
    </row>
    <row r="1181" spans="1:8" ht="15">
      <c r="A1181" s="1349"/>
      <c r="B1181" s="1349"/>
      <c r="C1181" s="1349"/>
      <c r="D1181" s="1349"/>
      <c r="E1181" s="1349"/>
      <c r="F1181" s="1349"/>
      <c r="G1181" s="1349"/>
      <c r="H1181" s="1349"/>
    </row>
    <row r="1182" spans="1:8" ht="15">
      <c r="A1182" s="1349"/>
      <c r="B1182" s="1349"/>
      <c r="C1182" s="1349"/>
      <c r="D1182" s="1349"/>
      <c r="E1182" s="1349"/>
      <c r="F1182" s="1349"/>
      <c r="G1182" s="1349"/>
      <c r="H1182" s="1349"/>
    </row>
    <row r="1183" spans="1:8" ht="15">
      <c r="A1183" s="1349"/>
      <c r="B1183" s="1349"/>
      <c r="C1183" s="1349"/>
      <c r="D1183" s="1349"/>
      <c r="E1183" s="1349"/>
      <c r="F1183" s="1349"/>
      <c r="G1183" s="1349"/>
      <c r="H1183" s="1349"/>
    </row>
    <row r="1184" spans="1:8" ht="15">
      <c r="A1184" s="1349"/>
      <c r="B1184" s="1349"/>
      <c r="C1184" s="1349"/>
      <c r="D1184" s="1349"/>
      <c r="E1184" s="1349"/>
      <c r="F1184" s="1349"/>
      <c r="G1184" s="1349"/>
      <c r="H1184" s="1349"/>
    </row>
    <row r="1185" spans="1:8" ht="15">
      <c r="A1185" s="1349"/>
      <c r="B1185" s="1349"/>
      <c r="C1185" s="1349"/>
      <c r="D1185" s="1349"/>
      <c r="E1185" s="1349"/>
      <c r="F1185" s="1349"/>
      <c r="G1185" s="1349"/>
      <c r="H1185" s="1349"/>
    </row>
    <row r="1186" spans="1:8" ht="15">
      <c r="A1186" s="1349"/>
      <c r="B1186" s="1349"/>
      <c r="C1186" s="1349"/>
      <c r="D1186" s="1349"/>
      <c r="E1186" s="1349"/>
      <c r="F1186" s="1349"/>
      <c r="G1186" s="1349"/>
      <c r="H1186" s="1349"/>
    </row>
    <row r="1187" spans="1:8" ht="15">
      <c r="A1187" s="1349"/>
      <c r="B1187" s="1349"/>
      <c r="C1187" s="1349"/>
      <c r="D1187" s="1349"/>
      <c r="E1187" s="1349"/>
      <c r="F1187" s="1349"/>
      <c r="G1187" s="1349"/>
      <c r="H1187" s="1349"/>
    </row>
    <row r="1188" spans="1:8" ht="15">
      <c r="A1188" s="1349"/>
      <c r="B1188" s="1349"/>
      <c r="C1188" s="1349"/>
      <c r="D1188" s="1349"/>
      <c r="E1188" s="1349"/>
      <c r="F1188" s="1349"/>
      <c r="G1188" s="1349"/>
      <c r="H1188" s="1349"/>
    </row>
    <row r="1189" spans="1:8" ht="15">
      <c r="A1189" s="1349"/>
      <c r="B1189" s="1349"/>
      <c r="C1189" s="1349"/>
      <c r="D1189" s="1349"/>
      <c r="E1189" s="1349"/>
      <c r="F1189" s="1349"/>
      <c r="G1189" s="1349"/>
      <c r="H1189" s="1349"/>
    </row>
    <row r="1190" spans="1:8" ht="15">
      <c r="A1190" s="1349"/>
      <c r="B1190" s="1349"/>
      <c r="C1190" s="1349"/>
      <c r="D1190" s="1349"/>
      <c r="E1190" s="1349"/>
      <c r="F1190" s="1349"/>
      <c r="G1190" s="1349"/>
      <c r="H1190" s="1349"/>
    </row>
    <row r="1191" spans="1:8" ht="15">
      <c r="A1191" s="1349"/>
      <c r="B1191" s="1349"/>
      <c r="C1191" s="1349"/>
      <c r="D1191" s="1349"/>
      <c r="E1191" s="1349"/>
      <c r="F1191" s="1349"/>
      <c r="G1191" s="1349"/>
      <c r="H1191" s="1349"/>
    </row>
    <row r="1192" spans="1:8" ht="15">
      <c r="A1192" s="1349"/>
      <c r="B1192" s="1349"/>
      <c r="C1192" s="1349"/>
      <c r="D1192" s="1349"/>
      <c r="E1192" s="1349"/>
      <c r="F1192" s="1349"/>
      <c r="G1192" s="1349"/>
      <c r="H1192" s="1349"/>
    </row>
    <row r="1193" spans="1:8" ht="15">
      <c r="A1193" s="1349"/>
      <c r="B1193" s="1349"/>
      <c r="C1193" s="1349"/>
      <c r="D1193" s="1349"/>
      <c r="E1193" s="1349"/>
      <c r="F1193" s="1349"/>
      <c r="G1193" s="1349"/>
      <c r="H1193" s="1349"/>
    </row>
    <row r="1194" spans="1:8" ht="15">
      <c r="A1194" s="1349"/>
      <c r="B1194" s="1349"/>
      <c r="C1194" s="1349"/>
      <c r="D1194" s="1349"/>
      <c r="E1194" s="1349"/>
      <c r="F1194" s="1349"/>
      <c r="G1194" s="1349"/>
      <c r="H1194" s="1349"/>
    </row>
    <row r="1195" spans="1:8" ht="15">
      <c r="A1195" s="1349"/>
      <c r="B1195" s="1349"/>
      <c r="C1195" s="1349"/>
      <c r="D1195" s="1349"/>
      <c r="E1195" s="1349"/>
      <c r="F1195" s="1349"/>
      <c r="G1195" s="1349"/>
      <c r="H1195" s="1349"/>
    </row>
    <row r="1196" spans="1:8" ht="15">
      <c r="A1196" s="1349"/>
      <c r="B1196" s="1349"/>
      <c r="C1196" s="1349"/>
      <c r="D1196" s="1349"/>
      <c r="E1196" s="1349"/>
      <c r="F1196" s="1349"/>
      <c r="G1196" s="1349"/>
      <c r="H1196" s="1349"/>
    </row>
    <row r="1197" spans="1:8" ht="15">
      <c r="A1197" s="1349"/>
      <c r="B1197" s="1349"/>
      <c r="C1197" s="1349"/>
      <c r="D1197" s="1349"/>
      <c r="E1197" s="1349"/>
      <c r="F1197" s="1349"/>
      <c r="G1197" s="1349"/>
      <c r="H1197" s="1349"/>
    </row>
    <row r="1198" spans="1:8" ht="15">
      <c r="A1198" s="1349"/>
      <c r="B1198" s="1349"/>
      <c r="C1198" s="1349"/>
      <c r="D1198" s="1349"/>
      <c r="E1198" s="1349"/>
      <c r="F1198" s="1349"/>
      <c r="G1198" s="1349"/>
      <c r="H1198" s="1349"/>
    </row>
    <row r="1199" spans="1:8" ht="15">
      <c r="A1199" s="1349"/>
      <c r="B1199" s="1349"/>
      <c r="C1199" s="1349"/>
      <c r="D1199" s="1349"/>
      <c r="E1199" s="1349"/>
      <c r="F1199" s="1349"/>
      <c r="G1199" s="1349"/>
      <c r="H1199" s="1349"/>
    </row>
    <row r="1200" spans="1:8" ht="15">
      <c r="A1200" s="1349"/>
      <c r="B1200" s="1349"/>
      <c r="C1200" s="1349"/>
      <c r="D1200" s="1349"/>
      <c r="E1200" s="1349"/>
      <c r="F1200" s="1349"/>
      <c r="G1200" s="1349"/>
      <c r="H1200" s="1349"/>
    </row>
    <row r="1201" spans="1:8" ht="15">
      <c r="A1201" s="1349"/>
      <c r="B1201" s="1349"/>
      <c r="C1201" s="1349"/>
      <c r="D1201" s="1349"/>
      <c r="E1201" s="1349"/>
      <c r="F1201" s="1349"/>
      <c r="G1201" s="1349"/>
      <c r="H1201" s="1349"/>
    </row>
    <row r="1202" spans="1:8" ht="15">
      <c r="A1202" s="1349"/>
      <c r="B1202" s="1349"/>
      <c r="C1202" s="1349"/>
      <c r="D1202" s="1349"/>
      <c r="E1202" s="1349"/>
      <c r="F1202" s="1349"/>
      <c r="G1202" s="1349"/>
      <c r="H1202" s="1349"/>
    </row>
    <row r="1203" spans="1:8" ht="15">
      <c r="A1203" s="1349"/>
      <c r="B1203" s="1349"/>
      <c r="C1203" s="1349"/>
      <c r="D1203" s="1349"/>
      <c r="E1203" s="1349"/>
      <c r="F1203" s="1349"/>
      <c r="G1203" s="1349"/>
      <c r="H1203" s="1349"/>
    </row>
    <row r="1204" spans="1:8" ht="15">
      <c r="A1204" s="1349"/>
      <c r="B1204" s="1349"/>
      <c r="C1204" s="1349"/>
      <c r="D1204" s="1349"/>
      <c r="E1204" s="1349"/>
      <c r="F1204" s="1349"/>
      <c r="G1204" s="1349"/>
      <c r="H1204" s="1349"/>
    </row>
    <row r="1205" spans="1:8" ht="15">
      <c r="A1205" s="1349"/>
      <c r="B1205" s="1349"/>
      <c r="C1205" s="1349"/>
      <c r="D1205" s="1349"/>
      <c r="E1205" s="1349"/>
      <c r="F1205" s="1349"/>
      <c r="G1205" s="1349"/>
      <c r="H1205" s="1349"/>
    </row>
    <row r="1206" spans="1:8" ht="15">
      <c r="A1206" s="1349"/>
      <c r="B1206" s="1349"/>
      <c r="C1206" s="1349"/>
      <c r="D1206" s="1349"/>
      <c r="E1206" s="1349"/>
      <c r="F1206" s="1349"/>
      <c r="G1206" s="1349"/>
      <c r="H1206" s="1349"/>
    </row>
    <row r="1207" spans="1:8" ht="15">
      <c r="A1207" s="1349"/>
      <c r="B1207" s="1349"/>
      <c r="C1207" s="1349"/>
      <c r="D1207" s="1349"/>
      <c r="E1207" s="1349"/>
      <c r="F1207" s="1349"/>
      <c r="G1207" s="1349"/>
      <c r="H1207" s="1349"/>
    </row>
    <row r="1208" spans="1:8" ht="15">
      <c r="A1208" s="1349"/>
      <c r="B1208" s="1349"/>
      <c r="C1208" s="1349"/>
      <c r="D1208" s="1349"/>
      <c r="E1208" s="1349"/>
      <c r="F1208" s="1349"/>
      <c r="G1208" s="1349"/>
      <c r="H1208" s="1349"/>
    </row>
    <row r="1209" spans="1:8" ht="15">
      <c r="A1209" s="1349"/>
      <c r="B1209" s="1349"/>
      <c r="C1209" s="1349"/>
      <c r="D1209" s="1349"/>
      <c r="E1209" s="1349"/>
      <c r="F1209" s="1349"/>
      <c r="G1209" s="1349"/>
      <c r="H1209" s="1349"/>
    </row>
    <row r="1210" spans="1:8" ht="15">
      <c r="A1210" s="1349"/>
      <c r="B1210" s="1349"/>
      <c r="C1210" s="1349"/>
      <c r="D1210" s="1349"/>
      <c r="E1210" s="1349"/>
      <c r="F1210" s="1349"/>
      <c r="G1210" s="1349"/>
      <c r="H1210" s="1349"/>
    </row>
    <row r="1211" spans="1:8" ht="15">
      <c r="A1211" s="1349"/>
      <c r="B1211" s="1349"/>
      <c r="C1211" s="1349"/>
      <c r="D1211" s="1349"/>
      <c r="E1211" s="1349"/>
      <c r="F1211" s="1349"/>
      <c r="G1211" s="1349"/>
      <c r="H1211" s="1349"/>
    </row>
    <row r="1212" spans="1:8" ht="15">
      <c r="A1212" s="1349"/>
      <c r="B1212" s="1349"/>
      <c r="C1212" s="1349"/>
      <c r="D1212" s="1349"/>
      <c r="E1212" s="1349"/>
      <c r="F1212" s="1349"/>
      <c r="G1212" s="1349"/>
      <c r="H1212" s="1349"/>
    </row>
    <row r="1213" spans="1:8" ht="15">
      <c r="A1213" s="1349"/>
      <c r="B1213" s="1349"/>
      <c r="C1213" s="1349"/>
      <c r="D1213" s="1349"/>
      <c r="E1213" s="1349"/>
      <c r="F1213" s="1349"/>
      <c r="G1213" s="1349"/>
      <c r="H1213" s="1349"/>
    </row>
    <row r="1214" spans="1:8" ht="15">
      <c r="A1214" s="1349"/>
      <c r="B1214" s="1349"/>
      <c r="C1214" s="1349"/>
      <c r="D1214" s="1349"/>
      <c r="E1214" s="1349"/>
      <c r="F1214" s="1349"/>
      <c r="G1214" s="1349"/>
      <c r="H1214" s="1349"/>
    </row>
    <row r="1215" spans="1:8" ht="15">
      <c r="A1215" s="1349"/>
      <c r="B1215" s="1349"/>
      <c r="C1215" s="1349"/>
      <c r="D1215" s="1349"/>
      <c r="E1215" s="1349"/>
      <c r="F1215" s="1349"/>
      <c r="G1215" s="1349"/>
      <c r="H1215" s="1349"/>
    </row>
    <row r="1216" spans="1:8" ht="15">
      <c r="A1216" s="1349"/>
      <c r="B1216" s="1349"/>
      <c r="C1216" s="1349"/>
      <c r="D1216" s="1349"/>
      <c r="E1216" s="1349"/>
      <c r="F1216" s="1349"/>
      <c r="G1216" s="1349"/>
      <c r="H1216" s="1349"/>
    </row>
    <row r="1217" spans="1:8" ht="15">
      <c r="A1217" s="1349"/>
      <c r="B1217" s="1349"/>
      <c r="C1217" s="1349"/>
      <c r="D1217" s="1349"/>
      <c r="E1217" s="1349"/>
      <c r="F1217" s="1349"/>
      <c r="G1217" s="1349"/>
      <c r="H1217" s="1349"/>
    </row>
    <row r="1218" spans="1:8" ht="15">
      <c r="A1218" s="1349"/>
      <c r="B1218" s="1349"/>
      <c r="C1218" s="1349"/>
      <c r="D1218" s="1349"/>
      <c r="E1218" s="1349"/>
      <c r="F1218" s="1349"/>
      <c r="G1218" s="1349"/>
      <c r="H1218" s="1349"/>
    </row>
    <row r="1219" spans="1:8" ht="15">
      <c r="A1219" s="1349"/>
      <c r="B1219" s="1349"/>
      <c r="C1219" s="1349"/>
      <c r="D1219" s="1349"/>
      <c r="E1219" s="1349"/>
      <c r="F1219" s="1349"/>
      <c r="G1219" s="1349"/>
      <c r="H1219" s="1349"/>
    </row>
    <row r="1220" spans="1:8" ht="15">
      <c r="A1220" s="1349"/>
      <c r="B1220" s="1349"/>
      <c r="C1220" s="1349"/>
      <c r="D1220" s="1349"/>
      <c r="E1220" s="1349"/>
      <c r="F1220" s="1349"/>
      <c r="G1220" s="1349"/>
      <c r="H1220" s="1349"/>
    </row>
    <row r="1221" spans="1:8" ht="15">
      <c r="A1221" s="1349"/>
      <c r="B1221" s="1349"/>
      <c r="C1221" s="1349"/>
      <c r="D1221" s="1349"/>
      <c r="E1221" s="1349"/>
      <c r="F1221" s="1349"/>
      <c r="G1221" s="1349"/>
      <c r="H1221" s="1349"/>
    </row>
    <row r="1222" spans="1:8" ht="15">
      <c r="A1222" s="1349"/>
      <c r="B1222" s="1349"/>
      <c r="C1222" s="1349"/>
      <c r="D1222" s="1349"/>
      <c r="E1222" s="1349"/>
      <c r="F1222" s="1349"/>
      <c r="G1222" s="1349"/>
      <c r="H1222" s="1349"/>
    </row>
    <row r="1223" spans="1:8" ht="15">
      <c r="A1223" s="1349"/>
      <c r="B1223" s="1349"/>
      <c r="C1223" s="1349"/>
      <c r="D1223" s="1349"/>
      <c r="E1223" s="1349"/>
      <c r="F1223" s="1349"/>
      <c r="G1223" s="1349"/>
      <c r="H1223" s="1349"/>
    </row>
    <row r="1224" spans="1:8" ht="15">
      <c r="A1224" s="1349"/>
      <c r="B1224" s="1349"/>
      <c r="C1224" s="1349"/>
      <c r="D1224" s="1349"/>
      <c r="E1224" s="1349"/>
      <c r="F1224" s="1349"/>
      <c r="G1224" s="1349"/>
      <c r="H1224" s="1349"/>
    </row>
    <row r="1225" spans="1:8" ht="15">
      <c r="A1225" s="1349"/>
      <c r="B1225" s="1349"/>
      <c r="C1225" s="1349"/>
      <c r="D1225" s="1349"/>
      <c r="E1225" s="1349"/>
      <c r="F1225" s="1349"/>
      <c r="G1225" s="1349"/>
      <c r="H1225" s="1349"/>
    </row>
    <row r="1226" spans="1:8" ht="15">
      <c r="A1226" s="1349"/>
      <c r="B1226" s="1349"/>
      <c r="C1226" s="1349"/>
      <c r="D1226" s="1349"/>
      <c r="E1226" s="1349"/>
      <c r="F1226" s="1349"/>
      <c r="G1226" s="1349"/>
      <c r="H1226" s="1349"/>
    </row>
    <row r="1227" spans="1:8" ht="15">
      <c r="A1227" s="1349"/>
      <c r="B1227" s="1349"/>
      <c r="C1227" s="1349"/>
      <c r="D1227" s="1349"/>
      <c r="E1227" s="1349"/>
      <c r="F1227" s="1349"/>
      <c r="G1227" s="1349"/>
      <c r="H1227" s="1349"/>
    </row>
    <row r="1228" spans="1:8" ht="15">
      <c r="A1228" s="1349"/>
      <c r="B1228" s="1349"/>
      <c r="C1228" s="1349"/>
      <c r="D1228" s="1349"/>
      <c r="E1228" s="1349"/>
      <c r="F1228" s="1349"/>
      <c r="G1228" s="1349"/>
      <c r="H1228" s="1349"/>
    </row>
    <row r="1229" spans="1:8" ht="15">
      <c r="A1229" s="1349"/>
      <c r="B1229" s="1349"/>
      <c r="C1229" s="1349"/>
      <c r="D1229" s="1349"/>
      <c r="E1229" s="1349"/>
      <c r="F1229" s="1349"/>
      <c r="G1229" s="1349"/>
      <c r="H1229" s="1349"/>
    </row>
    <row r="1230" spans="1:8" ht="15">
      <c r="A1230" s="1349"/>
      <c r="B1230" s="1349"/>
      <c r="C1230" s="1349"/>
      <c r="D1230" s="1349"/>
      <c r="E1230" s="1349"/>
      <c r="F1230" s="1349"/>
      <c r="G1230" s="1349"/>
      <c r="H1230" s="1349"/>
    </row>
    <row r="1231" spans="1:8" ht="15">
      <c r="A1231" s="1349"/>
      <c r="B1231" s="1349"/>
      <c r="C1231" s="1349"/>
      <c r="D1231" s="1349"/>
      <c r="E1231" s="1349"/>
      <c r="F1231" s="1349"/>
      <c r="G1231" s="1349"/>
      <c r="H1231" s="1349"/>
    </row>
    <row r="1232" spans="1:8" ht="15">
      <c r="A1232" s="1349"/>
      <c r="B1232" s="1349"/>
      <c r="C1232" s="1349"/>
      <c r="D1232" s="1349"/>
      <c r="E1232" s="1349"/>
      <c r="F1232" s="1349"/>
      <c r="G1232" s="1349"/>
      <c r="H1232" s="1349"/>
    </row>
    <row r="1233" spans="1:8" ht="15">
      <c r="A1233" s="1349"/>
      <c r="B1233" s="1349"/>
      <c r="C1233" s="1349"/>
      <c r="D1233" s="1349"/>
      <c r="E1233" s="1349"/>
      <c r="F1233" s="1349"/>
      <c r="G1233" s="1349"/>
      <c r="H1233" s="1349"/>
    </row>
    <row r="1234" spans="1:8" ht="15">
      <c r="A1234" s="1349"/>
      <c r="B1234" s="1349"/>
      <c r="C1234" s="1349"/>
      <c r="D1234" s="1349"/>
      <c r="E1234" s="1349"/>
      <c r="F1234" s="1349"/>
      <c r="G1234" s="1349"/>
      <c r="H1234" s="1349"/>
    </row>
    <row r="1235" spans="1:8" ht="15">
      <c r="A1235" s="1349"/>
      <c r="B1235" s="1349"/>
      <c r="C1235" s="1349"/>
      <c r="D1235" s="1349"/>
      <c r="E1235" s="1349"/>
      <c r="F1235" s="1349"/>
      <c r="G1235" s="1349"/>
      <c r="H1235" s="1349"/>
    </row>
    <row r="1236" spans="1:8" ht="15">
      <c r="A1236" s="1349"/>
      <c r="B1236" s="1349"/>
      <c r="C1236" s="1349"/>
      <c r="D1236" s="1349"/>
      <c r="E1236" s="1349"/>
      <c r="F1236" s="1349"/>
      <c r="G1236" s="1349"/>
      <c r="H1236" s="1349"/>
    </row>
    <row r="1237" spans="1:8" ht="15">
      <c r="A1237" s="1349"/>
      <c r="B1237" s="1349"/>
      <c r="C1237" s="1349"/>
      <c r="D1237" s="1349"/>
      <c r="E1237" s="1349"/>
      <c r="F1237" s="1349"/>
      <c r="G1237" s="1349"/>
      <c r="H1237" s="1349"/>
    </row>
    <row r="1238" spans="1:8" ht="15">
      <c r="A1238" s="1349"/>
      <c r="B1238" s="1349"/>
      <c r="C1238" s="1349"/>
      <c r="D1238" s="1349"/>
      <c r="E1238" s="1349"/>
      <c r="F1238" s="1349"/>
      <c r="G1238" s="1349"/>
      <c r="H1238" s="1349"/>
    </row>
    <row r="1239" spans="1:8" ht="15">
      <c r="A1239" s="1349"/>
      <c r="B1239" s="1349"/>
      <c r="C1239" s="1349"/>
      <c r="D1239" s="1349"/>
      <c r="E1239" s="1349"/>
      <c r="F1239" s="1349"/>
      <c r="G1239" s="1349"/>
      <c r="H1239" s="1349"/>
    </row>
    <row r="1240" spans="1:8" ht="15">
      <c r="A1240" s="1349"/>
      <c r="B1240" s="1349"/>
      <c r="C1240" s="1349"/>
      <c r="D1240" s="1349"/>
      <c r="E1240" s="1349"/>
      <c r="F1240" s="1349"/>
      <c r="G1240" s="1349"/>
      <c r="H1240" s="1349"/>
    </row>
    <row r="1241" spans="1:8" ht="15">
      <c r="A1241" s="1349"/>
      <c r="B1241" s="1349"/>
      <c r="C1241" s="1349"/>
      <c r="D1241" s="1349"/>
      <c r="E1241" s="1349"/>
      <c r="F1241" s="1349"/>
      <c r="G1241" s="1349"/>
      <c r="H1241" s="1349"/>
    </row>
    <row r="1242" spans="1:8" ht="15">
      <c r="A1242" s="1349"/>
      <c r="B1242" s="1349"/>
      <c r="C1242" s="1349"/>
      <c r="D1242" s="1349"/>
      <c r="E1242" s="1349"/>
      <c r="F1242" s="1349"/>
      <c r="G1242" s="1349"/>
      <c r="H1242" s="1349"/>
    </row>
    <row r="1243" spans="1:8" ht="15">
      <c r="A1243" s="1349"/>
      <c r="B1243" s="1349"/>
      <c r="C1243" s="1349"/>
      <c r="D1243" s="1349"/>
      <c r="E1243" s="1349"/>
      <c r="F1243" s="1349"/>
      <c r="G1243" s="1349"/>
      <c r="H1243" s="1349"/>
    </row>
    <row r="1244" spans="1:8" ht="15">
      <c r="A1244" s="1349"/>
      <c r="B1244" s="1349"/>
      <c r="C1244" s="1349"/>
      <c r="D1244" s="1349"/>
      <c r="E1244" s="1349"/>
      <c r="F1244" s="1349"/>
      <c r="G1244" s="1349"/>
      <c r="H1244" s="1349"/>
    </row>
    <row r="1245" spans="1:8" ht="15">
      <c r="A1245" s="1349"/>
      <c r="B1245" s="1349"/>
      <c r="C1245" s="1349"/>
      <c r="D1245" s="1349"/>
      <c r="E1245" s="1349"/>
      <c r="F1245" s="1349"/>
      <c r="G1245" s="1349"/>
      <c r="H1245" s="1349"/>
    </row>
    <row r="1246" spans="1:8" ht="15">
      <c r="A1246" s="1349"/>
      <c r="B1246" s="1349"/>
      <c r="C1246" s="1349"/>
      <c r="D1246" s="1349"/>
      <c r="E1246" s="1349"/>
      <c r="F1246" s="1349"/>
      <c r="G1246" s="1349"/>
      <c r="H1246" s="1349"/>
    </row>
    <row r="1247" spans="1:8" ht="15">
      <c r="A1247" s="1349"/>
      <c r="B1247" s="1349"/>
      <c r="C1247" s="1349"/>
      <c r="D1247" s="1349"/>
      <c r="E1247" s="1349"/>
      <c r="F1247" s="1349"/>
      <c r="G1247" s="1349"/>
      <c r="H1247" s="1349"/>
    </row>
    <row r="1248" spans="1:8" ht="15">
      <c r="A1248" s="1349"/>
      <c r="B1248" s="1349"/>
      <c r="C1248" s="1349"/>
      <c r="D1248" s="1349"/>
      <c r="E1248" s="1349"/>
      <c r="F1248" s="1349"/>
      <c r="G1248" s="1349"/>
      <c r="H1248" s="1349"/>
    </row>
    <row r="1249" spans="1:8" ht="15">
      <c r="A1249" s="1349"/>
      <c r="B1249" s="1349"/>
      <c r="C1249" s="1349"/>
      <c r="D1249" s="1349"/>
      <c r="E1249" s="1349"/>
      <c r="F1249" s="1349"/>
      <c r="G1249" s="1349"/>
      <c r="H1249" s="1349"/>
    </row>
  </sheetData>
  <mergeCells count="2">
    <mergeCell ref="A110:F110"/>
    <mergeCell ref="A149:E149"/>
  </mergeCells>
  <printOptions horizontalCentered="1"/>
  <pageMargins left="0.59055118110236227" right="0.59055118110236227" top="0.6692913385826772" bottom="0.6692913385826772" header="0" footer="0"/>
  <pageSetup paperSize="9" scale="90" firstPageNumber="52" orientation="portrait" useFirstPageNumber="1" horizontalDpi="4294967292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09375" defaultRowHeight="13.2"/>
  <cols>
    <col min="1" max="1" width="31.88671875" style="1364" customWidth="1"/>
    <col min="2" max="2" width="14.109375" style="1364" customWidth="1"/>
    <col min="3" max="3" width="15.44140625" style="1364" customWidth="1"/>
    <col min="4" max="4" width="12.33203125" style="1364" customWidth="1"/>
    <col min="5" max="5" width="18.5546875" style="1364" customWidth="1"/>
    <col min="6" max="6" width="15.44140625" style="1364" customWidth="1"/>
    <col min="7" max="7" width="15" style="1367" customWidth="1"/>
    <col min="8" max="8" width="14.33203125" style="1367" customWidth="1"/>
    <col min="9" max="9" width="15.33203125" style="1367" customWidth="1"/>
    <col min="10" max="10" width="16.109375" style="1367" customWidth="1"/>
    <col min="11" max="11" width="15.5546875" style="1367" customWidth="1"/>
    <col min="12" max="12" width="16.6640625" style="1367" customWidth="1"/>
    <col min="13" max="13" width="11.109375" style="1367" customWidth="1"/>
    <col min="14" max="14" width="14.109375" style="1364" customWidth="1"/>
    <col min="15" max="16384" width="9.109375" style="1364"/>
  </cols>
  <sheetData>
    <row r="1" spans="1:14">
      <c r="A1" s="1" t="s">
        <v>1052</v>
      </c>
      <c r="B1" s="1"/>
      <c r="C1" s="1"/>
      <c r="D1" s="1"/>
      <c r="E1" s="1"/>
      <c r="H1" s="1474"/>
      <c r="I1" s="1474"/>
      <c r="J1" s="1474"/>
      <c r="K1" s="1474"/>
    </row>
    <row r="2" spans="1:14">
      <c r="L2" s="1474"/>
      <c r="M2" s="1474"/>
    </row>
    <row r="3" spans="1:14" ht="15.6">
      <c r="A3" s="2030" t="s">
        <v>1030</v>
      </c>
      <c r="B3" s="2030"/>
      <c r="C3" s="2030"/>
      <c r="D3" s="2030"/>
      <c r="E3" s="2030"/>
      <c r="F3" s="2030"/>
      <c r="G3" s="2030"/>
      <c r="H3" s="2030"/>
      <c r="I3" s="2030"/>
      <c r="J3" s="2030"/>
      <c r="K3" s="2030"/>
      <c r="L3" s="2030"/>
      <c r="M3" s="2030"/>
      <c r="N3" s="2030"/>
    </row>
    <row r="4" spans="1:14" ht="12.75" customHeight="1">
      <c r="A4" s="1366"/>
      <c r="B4" s="1366"/>
      <c r="C4" s="1366"/>
      <c r="D4" s="1366"/>
      <c r="E4" s="1366"/>
      <c r="F4" s="1366"/>
      <c r="G4" s="1475"/>
      <c r="H4" s="1476"/>
      <c r="I4" s="1476"/>
      <c r="J4" s="1476"/>
      <c r="K4" s="1476"/>
    </row>
    <row r="5" spans="1:14" ht="13.8" thickBot="1">
      <c r="B5" s="1750"/>
      <c r="C5" s="1750"/>
      <c r="D5" s="1750"/>
      <c r="E5" s="1499"/>
      <c r="L5" s="1476" t="s">
        <v>639</v>
      </c>
      <c r="M5" s="1476"/>
    </row>
    <row r="6" spans="1:14" ht="18.75" customHeight="1" thickBot="1">
      <c r="A6" s="2031" t="s">
        <v>523</v>
      </c>
      <c r="B6" s="2033" t="s">
        <v>585</v>
      </c>
      <c r="C6" s="2034"/>
      <c r="D6" s="2035"/>
      <c r="E6" s="1839" t="s">
        <v>364</v>
      </c>
      <c r="F6" s="2036" t="s">
        <v>365</v>
      </c>
      <c r="G6" s="2036"/>
      <c r="H6" s="2037"/>
      <c r="I6" s="2038" t="s">
        <v>586</v>
      </c>
      <c r="J6" s="2039"/>
      <c r="K6" s="2040"/>
      <c r="L6" s="2041" t="s">
        <v>524</v>
      </c>
      <c r="M6" s="2043" t="s">
        <v>587</v>
      </c>
      <c r="N6" s="2045" t="s">
        <v>626</v>
      </c>
    </row>
    <row r="7" spans="1:14" ht="69.75" customHeight="1" thickBot="1">
      <c r="A7" s="2032"/>
      <c r="B7" s="1751" t="s">
        <v>366</v>
      </c>
      <c r="C7" s="1752" t="s">
        <v>588</v>
      </c>
      <c r="D7" s="1753" t="s">
        <v>658</v>
      </c>
      <c r="E7" s="1838"/>
      <c r="F7" s="1751" t="s">
        <v>367</v>
      </c>
      <c r="G7" s="1752" t="s">
        <v>588</v>
      </c>
      <c r="H7" s="1753" t="s">
        <v>658</v>
      </c>
      <c r="I7" s="1751" t="s">
        <v>589</v>
      </c>
      <c r="J7" s="1752" t="s">
        <v>588</v>
      </c>
      <c r="K7" s="1753" t="s">
        <v>658</v>
      </c>
      <c r="L7" s="2042"/>
      <c r="M7" s="2044"/>
      <c r="N7" s="2046"/>
    </row>
    <row r="8" spans="1:14" ht="27.75" customHeight="1">
      <c r="A8" s="1754" t="s">
        <v>484</v>
      </c>
      <c r="B8" s="1755"/>
      <c r="C8" s="1756"/>
      <c r="D8" s="1757"/>
      <c r="E8" s="1840"/>
      <c r="F8" s="1841">
        <v>7</v>
      </c>
      <c r="G8" s="1758"/>
      <c r="H8" s="1759">
        <f t="shared" ref="H8:H16" si="0">SUM(F8:G8)</f>
        <v>7</v>
      </c>
      <c r="I8" s="1760"/>
      <c r="J8" s="1761"/>
      <c r="K8" s="1762">
        <f t="shared" ref="K8:K16" si="1">SUM(I8:J8)</f>
        <v>0</v>
      </c>
      <c r="L8" s="1763">
        <f t="shared" ref="L8:L16" si="2">SUM(D8+E8+H8+K8)</f>
        <v>7</v>
      </c>
      <c r="M8" s="1764"/>
      <c r="N8" s="1765"/>
    </row>
    <row r="9" spans="1:14" ht="24" customHeight="1">
      <c r="A9" s="1766" t="s">
        <v>485</v>
      </c>
      <c r="B9" s="1767"/>
      <c r="C9" s="1768"/>
      <c r="D9" s="1769"/>
      <c r="E9" s="1842"/>
      <c r="F9" s="1843">
        <v>12</v>
      </c>
      <c r="G9" s="1770">
        <v>0.5</v>
      </c>
      <c r="H9" s="1762">
        <f t="shared" si="0"/>
        <v>12.5</v>
      </c>
      <c r="I9" s="1760"/>
      <c r="J9" s="1761"/>
      <c r="K9" s="1762">
        <f t="shared" si="1"/>
        <v>0</v>
      </c>
      <c r="L9" s="1763">
        <f t="shared" si="2"/>
        <v>12.5</v>
      </c>
      <c r="M9" s="1764"/>
      <c r="N9" s="1765"/>
    </row>
    <row r="10" spans="1:14" ht="24" customHeight="1">
      <c r="A10" s="1754" t="s">
        <v>486</v>
      </c>
      <c r="B10" s="1773"/>
      <c r="C10" s="1774"/>
      <c r="D10" s="1775"/>
      <c r="E10" s="1845"/>
      <c r="F10" s="1843">
        <v>6</v>
      </c>
      <c r="G10" s="1770">
        <v>4</v>
      </c>
      <c r="H10" s="1762">
        <f t="shared" si="0"/>
        <v>10</v>
      </c>
      <c r="I10" s="1772"/>
      <c r="J10" s="1761"/>
      <c r="K10" s="1762">
        <f t="shared" si="1"/>
        <v>0</v>
      </c>
      <c r="L10" s="1763">
        <f t="shared" si="2"/>
        <v>10</v>
      </c>
      <c r="M10" s="1764"/>
      <c r="N10" s="1765"/>
    </row>
    <row r="11" spans="1:14" ht="24" customHeight="1">
      <c r="A11" s="1771" t="s">
        <v>487</v>
      </c>
      <c r="B11" s="1767"/>
      <c r="C11" s="1768"/>
      <c r="D11" s="1769"/>
      <c r="E11" s="1842"/>
      <c r="F11" s="1844">
        <v>35</v>
      </c>
      <c r="G11" s="1761">
        <v>1.5</v>
      </c>
      <c r="H11" s="1762">
        <f t="shared" si="0"/>
        <v>36.5</v>
      </c>
      <c r="I11" s="1772"/>
      <c r="J11" s="1761"/>
      <c r="K11" s="1762">
        <f t="shared" si="1"/>
        <v>0</v>
      </c>
      <c r="L11" s="1763">
        <f t="shared" si="2"/>
        <v>36.5</v>
      </c>
      <c r="M11" s="1764"/>
      <c r="N11" s="1765"/>
    </row>
    <row r="12" spans="1:14" ht="27.75" customHeight="1">
      <c r="A12" s="1754" t="s">
        <v>590</v>
      </c>
      <c r="B12" s="1773"/>
      <c r="C12" s="1776"/>
      <c r="D12" s="1775"/>
      <c r="E12" s="1845"/>
      <c r="F12" s="1843">
        <v>14</v>
      </c>
      <c r="G12" s="1770">
        <v>0.5</v>
      </c>
      <c r="H12" s="1762">
        <f t="shared" si="0"/>
        <v>14.5</v>
      </c>
      <c r="I12" s="1772"/>
      <c r="J12" s="1761"/>
      <c r="K12" s="1762">
        <f t="shared" si="1"/>
        <v>0</v>
      </c>
      <c r="L12" s="1763">
        <f t="shared" si="2"/>
        <v>14.5</v>
      </c>
      <c r="M12" s="1764"/>
      <c r="N12" s="1765"/>
    </row>
    <row r="13" spans="1:14" ht="24" customHeight="1">
      <c r="A13" s="1777" t="s">
        <v>489</v>
      </c>
      <c r="B13" s="1778"/>
      <c r="C13" s="1779"/>
      <c r="D13" s="1780"/>
      <c r="E13" s="1846"/>
      <c r="F13" s="1847"/>
      <c r="G13" s="1781"/>
      <c r="H13" s="1762">
        <f t="shared" si="0"/>
        <v>0</v>
      </c>
      <c r="I13" s="1782"/>
      <c r="J13" s="1783"/>
      <c r="K13" s="1762">
        <f t="shared" si="1"/>
        <v>0</v>
      </c>
      <c r="L13" s="1763">
        <f t="shared" si="2"/>
        <v>0</v>
      </c>
      <c r="M13" s="1784"/>
      <c r="N13" s="1785"/>
    </row>
    <row r="14" spans="1:14" ht="24" customHeight="1">
      <c r="A14" s="1771" t="s">
        <v>1028</v>
      </c>
      <c r="B14" s="1767"/>
      <c r="C14" s="1768"/>
      <c r="D14" s="1769"/>
      <c r="E14" s="1842"/>
      <c r="F14" s="1843">
        <v>13</v>
      </c>
      <c r="G14" s="1770"/>
      <c r="H14" s="1762">
        <f t="shared" si="0"/>
        <v>13</v>
      </c>
      <c r="I14" s="1990"/>
      <c r="J14" s="1761"/>
      <c r="K14" s="1762">
        <f t="shared" si="1"/>
        <v>0</v>
      </c>
      <c r="L14" s="1763">
        <f t="shared" si="2"/>
        <v>13</v>
      </c>
      <c r="M14" s="1764"/>
      <c r="N14" s="1765">
        <v>50</v>
      </c>
    </row>
    <row r="15" spans="1:14" ht="24" customHeight="1">
      <c r="A15" s="1771" t="s">
        <v>1029</v>
      </c>
      <c r="B15" s="1767"/>
      <c r="C15" s="1768"/>
      <c r="D15" s="1769"/>
      <c r="E15" s="1842"/>
      <c r="F15" s="1843">
        <v>12</v>
      </c>
      <c r="G15" s="1770">
        <v>1</v>
      </c>
      <c r="H15" s="1762">
        <f t="shared" si="0"/>
        <v>13</v>
      </c>
      <c r="I15" s="1990"/>
      <c r="J15" s="1761"/>
      <c r="K15" s="1762">
        <f t="shared" si="1"/>
        <v>0</v>
      </c>
      <c r="L15" s="1763">
        <f t="shared" si="2"/>
        <v>13</v>
      </c>
      <c r="M15" s="1764"/>
      <c r="N15" s="1765">
        <v>4</v>
      </c>
    </row>
    <row r="16" spans="1:14" ht="24" customHeight="1" thickBot="1">
      <c r="A16" s="1848" t="s">
        <v>42</v>
      </c>
      <c r="B16" s="1849"/>
      <c r="C16" s="1850"/>
      <c r="D16" s="1851"/>
      <c r="E16" s="1852"/>
      <c r="F16" s="1853">
        <v>11</v>
      </c>
      <c r="G16" s="1854"/>
      <c r="H16" s="1991">
        <f t="shared" si="0"/>
        <v>11</v>
      </c>
      <c r="I16" s="1855"/>
      <c r="J16" s="1856"/>
      <c r="K16" s="1991">
        <f t="shared" si="1"/>
        <v>0</v>
      </c>
      <c r="L16" s="1989">
        <f t="shared" si="2"/>
        <v>11</v>
      </c>
      <c r="M16" s="1857"/>
      <c r="N16" s="1858"/>
    </row>
    <row r="17" spans="1:14" ht="24" customHeight="1" thickBot="1">
      <c r="A17" s="1859" t="s">
        <v>488</v>
      </c>
      <c r="B17" s="1860"/>
      <c r="C17" s="1861"/>
      <c r="D17" s="1862"/>
      <c r="E17" s="1863"/>
      <c r="F17" s="1864">
        <f t="shared" ref="F17:N17" si="3">SUM(F8:F16)</f>
        <v>110</v>
      </c>
      <c r="G17" s="1865">
        <f t="shared" si="3"/>
        <v>7.5</v>
      </c>
      <c r="H17" s="1866">
        <f t="shared" si="3"/>
        <v>117.5</v>
      </c>
      <c r="I17" s="1866">
        <f t="shared" si="3"/>
        <v>0</v>
      </c>
      <c r="J17" s="1866">
        <f t="shared" si="3"/>
        <v>0</v>
      </c>
      <c r="K17" s="1866">
        <f t="shared" si="3"/>
        <v>0</v>
      </c>
      <c r="L17" s="1867">
        <f t="shared" si="3"/>
        <v>117.5</v>
      </c>
      <c r="M17" s="1867">
        <f t="shared" si="3"/>
        <v>0</v>
      </c>
      <c r="N17" s="1868">
        <f t="shared" si="3"/>
        <v>54</v>
      </c>
    </row>
    <row r="18" spans="1:14" ht="24" customHeight="1">
      <c r="A18" s="1869" t="s">
        <v>481</v>
      </c>
      <c r="B18" s="1870"/>
      <c r="C18" s="1871"/>
      <c r="D18" s="1872"/>
      <c r="E18" s="1873"/>
      <c r="F18" s="1874">
        <v>17</v>
      </c>
      <c r="G18" s="1875">
        <v>0</v>
      </c>
      <c r="H18" s="1876">
        <f t="shared" ref="H18:H26" si="4">SUM(F18:G18)</f>
        <v>17</v>
      </c>
      <c r="I18" s="1877"/>
      <c r="J18" s="1878"/>
      <c r="K18" s="1876">
        <f t="shared" ref="K18:K26" si="5">SUM(I18:J18)</f>
        <v>0</v>
      </c>
      <c r="L18" s="1879">
        <f t="shared" ref="L18:L26" si="6">SUM(D18+E18+H18+K18)</f>
        <v>17</v>
      </c>
      <c r="M18" s="1880"/>
      <c r="N18" s="1881"/>
    </row>
    <row r="19" spans="1:14" ht="24" customHeight="1">
      <c r="A19" s="1882" t="s">
        <v>413</v>
      </c>
      <c r="B19" s="1883"/>
      <c r="C19" s="1884"/>
      <c r="D19" s="1885"/>
      <c r="E19" s="1886"/>
      <c r="F19" s="1887">
        <v>78</v>
      </c>
      <c r="G19" s="1888">
        <v>6</v>
      </c>
      <c r="H19" s="1876">
        <f t="shared" si="4"/>
        <v>84</v>
      </c>
      <c r="I19" s="1889"/>
      <c r="J19" s="1888"/>
      <c r="K19" s="1876">
        <f t="shared" si="5"/>
        <v>0</v>
      </c>
      <c r="L19" s="1879">
        <f t="shared" si="6"/>
        <v>84</v>
      </c>
      <c r="M19" s="1890"/>
      <c r="N19" s="1891"/>
    </row>
    <row r="20" spans="1:14" ht="24" customHeight="1">
      <c r="A20" s="1882" t="s">
        <v>372</v>
      </c>
      <c r="B20" s="1883"/>
      <c r="C20" s="1884"/>
      <c r="D20" s="1885"/>
      <c r="E20" s="1886"/>
      <c r="F20" s="1887"/>
      <c r="G20" s="1888"/>
      <c r="H20" s="1876">
        <f t="shared" si="4"/>
        <v>0</v>
      </c>
      <c r="I20" s="1889"/>
      <c r="J20" s="1892"/>
      <c r="K20" s="1876">
        <f t="shared" si="5"/>
        <v>0</v>
      </c>
      <c r="L20" s="1879">
        <f t="shared" si="6"/>
        <v>0</v>
      </c>
      <c r="M20" s="1890"/>
      <c r="N20" s="1891"/>
    </row>
    <row r="21" spans="1:14" ht="24" customHeight="1">
      <c r="A21" s="1788" t="s">
        <v>525</v>
      </c>
      <c r="B21" s="1773"/>
      <c r="C21" s="1774"/>
      <c r="D21" s="1775"/>
      <c r="E21" s="1845"/>
      <c r="F21" s="1843">
        <v>12</v>
      </c>
      <c r="G21" s="1787">
        <v>0</v>
      </c>
      <c r="H21" s="1786">
        <f t="shared" si="4"/>
        <v>12</v>
      </c>
      <c r="I21" s="1772"/>
      <c r="J21" s="1761"/>
      <c r="K21" s="1786">
        <f t="shared" si="5"/>
        <v>0</v>
      </c>
      <c r="L21" s="1879">
        <f t="shared" si="6"/>
        <v>12</v>
      </c>
      <c r="M21" s="1764"/>
      <c r="N21" s="1765"/>
    </row>
    <row r="22" spans="1:14" ht="24" customHeight="1">
      <c r="A22" s="1766" t="s">
        <v>526</v>
      </c>
      <c r="B22" s="1767"/>
      <c r="C22" s="1768"/>
      <c r="D22" s="1769"/>
      <c r="E22" s="1842"/>
      <c r="F22" s="1843">
        <v>13</v>
      </c>
      <c r="G22" s="1770">
        <v>0</v>
      </c>
      <c r="H22" s="1786">
        <f t="shared" si="4"/>
        <v>13</v>
      </c>
      <c r="I22" s="1772"/>
      <c r="J22" s="1761"/>
      <c r="K22" s="1786">
        <f t="shared" si="5"/>
        <v>0</v>
      </c>
      <c r="L22" s="1879">
        <f t="shared" si="6"/>
        <v>13</v>
      </c>
      <c r="M22" s="1764"/>
      <c r="N22" s="1765"/>
    </row>
    <row r="23" spans="1:14" ht="24" customHeight="1">
      <c r="A23" s="1788" t="s">
        <v>671</v>
      </c>
      <c r="B23" s="1773"/>
      <c r="C23" s="1774"/>
      <c r="D23" s="1775"/>
      <c r="E23" s="1845"/>
      <c r="F23" s="1843"/>
      <c r="G23" s="1787">
        <v>0</v>
      </c>
      <c r="H23" s="1786">
        <f t="shared" si="4"/>
        <v>0</v>
      </c>
      <c r="I23" s="1935"/>
      <c r="J23" s="1787"/>
      <c r="K23" s="1786">
        <f t="shared" si="5"/>
        <v>0</v>
      </c>
      <c r="L23" s="1879">
        <f t="shared" si="6"/>
        <v>0</v>
      </c>
      <c r="M23" s="1936"/>
      <c r="N23" s="1789"/>
    </row>
    <row r="24" spans="1:14" ht="24" customHeight="1">
      <c r="A24" s="1766" t="s">
        <v>214</v>
      </c>
      <c r="B24" s="1767"/>
      <c r="C24" s="1768"/>
      <c r="D24" s="1769"/>
      <c r="E24" s="1842"/>
      <c r="F24" s="1843">
        <v>86</v>
      </c>
      <c r="G24" s="1770">
        <v>2.5</v>
      </c>
      <c r="H24" s="1786">
        <f t="shared" si="4"/>
        <v>88.5</v>
      </c>
      <c r="I24" s="1772"/>
      <c r="J24" s="1761"/>
      <c r="K24" s="1786">
        <f t="shared" si="5"/>
        <v>0</v>
      </c>
      <c r="L24" s="1879">
        <f t="shared" si="6"/>
        <v>88.5</v>
      </c>
      <c r="M24" s="1764"/>
      <c r="N24" s="1765"/>
    </row>
    <row r="25" spans="1:14" ht="24" customHeight="1">
      <c r="A25" s="1766" t="s">
        <v>272</v>
      </c>
      <c r="B25" s="1790">
        <v>49</v>
      </c>
      <c r="C25" s="1791"/>
      <c r="D25" s="1792">
        <f>SUM(B25:C25)</f>
        <v>49</v>
      </c>
      <c r="E25" s="1893"/>
      <c r="F25" s="1843"/>
      <c r="G25" s="1770"/>
      <c r="H25" s="1786">
        <f t="shared" si="4"/>
        <v>0</v>
      </c>
      <c r="I25" s="1772">
        <v>4</v>
      </c>
      <c r="J25" s="1761">
        <v>1.75</v>
      </c>
      <c r="K25" s="1786">
        <f t="shared" si="5"/>
        <v>5.75</v>
      </c>
      <c r="L25" s="1879">
        <f t="shared" si="6"/>
        <v>54.75</v>
      </c>
      <c r="M25" s="1764"/>
      <c r="N25" s="1765"/>
    </row>
    <row r="26" spans="1:14" ht="24" customHeight="1">
      <c r="A26" s="1766" t="s">
        <v>490</v>
      </c>
      <c r="B26" s="1793"/>
      <c r="C26" s="1794"/>
      <c r="D26" s="1795">
        <f>SUM(B26:C26)</f>
        <v>0</v>
      </c>
      <c r="E26" s="1894">
        <v>2</v>
      </c>
      <c r="F26" s="1843">
        <v>1</v>
      </c>
      <c r="G26" s="1770"/>
      <c r="H26" s="1786">
        <f t="shared" si="4"/>
        <v>1</v>
      </c>
      <c r="I26" s="1772">
        <v>2</v>
      </c>
      <c r="J26" s="1761"/>
      <c r="K26" s="1786">
        <f t="shared" si="5"/>
        <v>2</v>
      </c>
      <c r="L26" s="1879">
        <f t="shared" si="6"/>
        <v>5</v>
      </c>
      <c r="M26" s="1764"/>
      <c r="N26" s="1765"/>
    </row>
    <row r="27" spans="1:14" ht="17.25" customHeight="1" thickBot="1">
      <c r="A27" s="1796"/>
      <c r="B27" s="1797"/>
      <c r="C27" s="1500"/>
      <c r="D27" s="1798"/>
      <c r="E27" s="1895"/>
      <c r="F27" s="1896"/>
      <c r="G27" s="1799"/>
      <c r="H27" s="1800"/>
      <c r="I27" s="1801"/>
      <c r="J27" s="1802"/>
      <c r="K27" s="1786"/>
      <c r="L27" s="1763"/>
      <c r="M27" s="1764"/>
      <c r="N27" s="1765"/>
    </row>
    <row r="28" spans="1:14" s="1368" customFormat="1" ht="24.75" customHeight="1" thickBot="1">
      <c r="A28" s="1897" t="s">
        <v>658</v>
      </c>
      <c r="B28" s="1898">
        <f>SUM(B17:B27)</f>
        <v>49</v>
      </c>
      <c r="C28" s="1899">
        <f>SUM(C17:C27)</f>
        <v>0</v>
      </c>
      <c r="D28" s="1900">
        <f>SUM(D8:D27)</f>
        <v>49</v>
      </c>
      <c r="E28" s="1901">
        <f>SUM(E8:E27)</f>
        <v>2</v>
      </c>
      <c r="F28" s="1898">
        <f>SUM(F17:F26)</f>
        <v>317</v>
      </c>
      <c r="G28" s="1902">
        <f>SUM(G17:G26)</f>
        <v>16</v>
      </c>
      <c r="H28" s="1903">
        <f>SUM(H17:H26)</f>
        <v>333</v>
      </c>
      <c r="I28" s="1904">
        <f t="shared" ref="I28:N28" si="7">SUM(I17:I27)</f>
        <v>6</v>
      </c>
      <c r="J28" s="1905">
        <f t="shared" si="7"/>
        <v>1.75</v>
      </c>
      <c r="K28" s="1906">
        <f t="shared" si="7"/>
        <v>7.75</v>
      </c>
      <c r="L28" s="1907">
        <f t="shared" si="7"/>
        <v>391.75</v>
      </c>
      <c r="M28" s="1907">
        <f t="shared" si="7"/>
        <v>0</v>
      </c>
      <c r="N28" s="1907">
        <f t="shared" si="7"/>
        <v>54</v>
      </c>
    </row>
    <row r="29" spans="1:14" ht="20.25" customHeight="1">
      <c r="B29" s="1368" t="s">
        <v>400</v>
      </c>
      <c r="D29" s="1501"/>
      <c r="E29" s="1501"/>
    </row>
    <row r="30" spans="1:14">
      <c r="A30" s="1365"/>
      <c r="B30" s="1365"/>
      <c r="C30" s="1365"/>
      <c r="D30" s="1365"/>
      <c r="E30" s="1365"/>
    </row>
  </sheetData>
  <mergeCells count="8">
    <mergeCell ref="A3:N3"/>
    <mergeCell ref="A6:A7"/>
    <mergeCell ref="B6:D6"/>
    <mergeCell ref="F6:H6"/>
    <mergeCell ref="I6:K6"/>
    <mergeCell ref="L6:L7"/>
    <mergeCell ref="M6:M7"/>
    <mergeCell ref="N6:N7"/>
  </mergeCells>
  <phoneticPr fontId="9" type="noConversion"/>
  <pageMargins left="0.37" right="0.3" top="0.43307086614173229" bottom="0.39370078740157483" header="0.23622047244094491" footer="0.15748031496062992"/>
  <pageSetup paperSize="9" scale="63" firstPageNumber="50" orientation="landscape" useFirstPageNumber="1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0"/>
  <sheetViews>
    <sheetView topLeftCell="B1" workbookViewId="0">
      <selection activeCell="A2" sqref="A2"/>
    </sheetView>
  </sheetViews>
  <sheetFormatPr defaultColWidth="9.109375" defaultRowHeight="12.6"/>
  <cols>
    <col min="1" max="1" width="32.44140625" style="604" customWidth="1"/>
    <col min="2" max="2" width="11" style="604" customWidth="1"/>
    <col min="3" max="3" width="9.88671875" style="604" customWidth="1"/>
    <col min="4" max="4" width="10" style="604" customWidth="1"/>
    <col min="5" max="5" width="9.109375" style="604"/>
    <col min="6" max="6" width="9.6640625" style="604" customWidth="1"/>
    <col min="7" max="7" width="9.109375" style="604"/>
    <col min="8" max="8" width="10.44140625" style="604" customWidth="1"/>
    <col min="9" max="9" width="10.88671875" style="604" customWidth="1"/>
    <col min="10" max="10" width="12.6640625" style="604" customWidth="1"/>
    <col min="11" max="11" width="9.44140625" style="604" customWidth="1"/>
    <col min="12" max="12" width="10.5546875" style="604" customWidth="1"/>
    <col min="13" max="13" width="10.88671875" style="604" customWidth="1"/>
    <col min="14" max="14" width="12.5546875" style="604" customWidth="1"/>
    <col min="15" max="16384" width="9.109375" style="604"/>
  </cols>
  <sheetData>
    <row r="3" spans="1:21" ht="15.6">
      <c r="D3" s="1369"/>
      <c r="L3" s="1" t="s">
        <v>511</v>
      </c>
    </row>
    <row r="4" spans="1:21" ht="15.6">
      <c r="D4" s="1369"/>
    </row>
    <row r="5" spans="1:21" ht="15.6">
      <c r="C5" s="1369" t="s">
        <v>884</v>
      </c>
      <c r="D5" s="1369"/>
    </row>
    <row r="6" spans="1:21" ht="15.6">
      <c r="D6" s="1369"/>
    </row>
    <row r="7" spans="1:21" ht="14.4" thickBot="1">
      <c r="A7" s="1370"/>
      <c r="B7" s="1370"/>
      <c r="C7" s="1370"/>
      <c r="D7" s="1370"/>
      <c r="E7" s="1370"/>
      <c r="F7" s="1370"/>
      <c r="G7" s="1370"/>
      <c r="H7" s="1370"/>
      <c r="I7" s="1370"/>
      <c r="J7" s="1370"/>
      <c r="K7" s="1370"/>
      <c r="L7" s="1370"/>
      <c r="M7" s="1370" t="s">
        <v>653</v>
      </c>
      <c r="N7" s="1370"/>
      <c r="O7" s="1370"/>
      <c r="P7" s="1370"/>
      <c r="Q7" s="1370"/>
      <c r="R7" s="1370"/>
      <c r="S7" s="1370"/>
      <c r="T7" s="1370"/>
      <c r="U7" s="1370"/>
    </row>
    <row r="8" spans="1:21" ht="13.8">
      <c r="A8" s="1371" t="s">
        <v>741</v>
      </c>
      <c r="B8" s="1372" t="s">
        <v>527</v>
      </c>
      <c r="C8" s="1372" t="s">
        <v>528</v>
      </c>
      <c r="D8" s="1372" t="s">
        <v>529</v>
      </c>
      <c r="E8" s="1372" t="s">
        <v>530</v>
      </c>
      <c r="F8" s="1372" t="s">
        <v>532</v>
      </c>
      <c r="G8" s="1372" t="s">
        <v>533</v>
      </c>
      <c r="H8" s="1372" t="s">
        <v>534</v>
      </c>
      <c r="I8" s="1372" t="s">
        <v>535</v>
      </c>
      <c r="J8" s="1372" t="s">
        <v>536</v>
      </c>
      <c r="K8" s="1372" t="s">
        <v>537</v>
      </c>
      <c r="L8" s="1372" t="s">
        <v>538</v>
      </c>
      <c r="M8" s="1372" t="s">
        <v>539</v>
      </c>
      <c r="N8" s="1373" t="s">
        <v>659</v>
      </c>
      <c r="O8" s="1370"/>
      <c r="P8" s="1370"/>
      <c r="Q8" s="1370"/>
      <c r="R8" s="1370"/>
      <c r="S8" s="1370"/>
      <c r="T8" s="1370"/>
      <c r="U8" s="1370"/>
    </row>
    <row r="9" spans="1:21" ht="13.8">
      <c r="A9" s="1374" t="s">
        <v>157</v>
      </c>
      <c r="B9" s="1375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6"/>
      <c r="O9" s="1370"/>
      <c r="P9" s="1370"/>
      <c r="Q9" s="1370"/>
      <c r="R9" s="1370"/>
      <c r="S9" s="1370"/>
      <c r="T9" s="1370"/>
      <c r="U9" s="1370"/>
    </row>
    <row r="10" spans="1:21" ht="13.8">
      <c r="A10" s="1377" t="s">
        <v>540</v>
      </c>
      <c r="B10" s="1375">
        <v>50123</v>
      </c>
      <c r="C10" s="1375">
        <v>49362</v>
      </c>
      <c r="D10" s="1375">
        <v>435966</v>
      </c>
      <c r="E10" s="1375">
        <v>49333</v>
      </c>
      <c r="F10" s="1375">
        <v>52236</v>
      </c>
      <c r="G10" s="1375">
        <v>48999</v>
      </c>
      <c r="H10" s="1375">
        <v>48364</v>
      </c>
      <c r="I10" s="1375">
        <v>43669</v>
      </c>
      <c r="J10" s="1375">
        <v>436333</v>
      </c>
      <c r="K10" s="1375">
        <v>52365</v>
      </c>
      <c r="L10" s="1375">
        <v>52669</v>
      </c>
      <c r="M10" s="1375">
        <v>95369</v>
      </c>
      <c r="N10" s="1376">
        <f t="shared" ref="N10:N15" si="0">SUM(B10:M10)</f>
        <v>1414788</v>
      </c>
      <c r="O10" s="1370"/>
      <c r="P10" s="1370"/>
      <c r="Q10" s="1370"/>
      <c r="R10" s="1370"/>
      <c r="S10" s="1370"/>
      <c r="T10" s="1370"/>
      <c r="U10" s="1370"/>
    </row>
    <row r="11" spans="1:21" ht="13.8">
      <c r="A11" s="1377" t="s">
        <v>541</v>
      </c>
      <c r="B11" s="1375">
        <v>19242</v>
      </c>
      <c r="C11" s="1375">
        <v>26242</v>
      </c>
      <c r="D11" s="1375">
        <v>18242</v>
      </c>
      <c r="E11" s="1375">
        <v>18242</v>
      </c>
      <c r="F11" s="1375">
        <v>28242</v>
      </c>
      <c r="G11" s="1375">
        <v>69242</v>
      </c>
      <c r="H11" s="1375">
        <v>104376</v>
      </c>
      <c r="I11" s="1375">
        <v>48242</v>
      </c>
      <c r="J11" s="1375">
        <v>48242</v>
      </c>
      <c r="K11" s="1375">
        <v>38242</v>
      </c>
      <c r="L11" s="1375">
        <v>53242</v>
      </c>
      <c r="M11" s="1375">
        <v>37231</v>
      </c>
      <c r="N11" s="1376">
        <f t="shared" si="0"/>
        <v>509027</v>
      </c>
      <c r="O11" s="1370"/>
      <c r="P11" s="1370"/>
      <c r="Q11" s="1370"/>
      <c r="R11" s="1370"/>
      <c r="S11" s="1370"/>
      <c r="T11" s="1370"/>
      <c r="U11" s="1370"/>
    </row>
    <row r="12" spans="1:21" ht="13.8">
      <c r="A12" s="1377" t="s">
        <v>104</v>
      </c>
      <c r="B12" s="1375">
        <v>72862</v>
      </c>
      <c r="C12" s="1375">
        <v>72862</v>
      </c>
      <c r="D12" s="1375">
        <v>72862</v>
      </c>
      <c r="E12" s="1375">
        <v>72862</v>
      </c>
      <c r="F12" s="1375">
        <v>72862</v>
      </c>
      <c r="G12" s="1375">
        <v>72862</v>
      </c>
      <c r="H12" s="1375">
        <v>72862</v>
      </c>
      <c r="I12" s="1375">
        <v>72862</v>
      </c>
      <c r="J12" s="1375">
        <v>72862</v>
      </c>
      <c r="K12" s="1375">
        <v>72862</v>
      </c>
      <c r="L12" s="1375">
        <v>72862</v>
      </c>
      <c r="M12" s="1375">
        <v>72872</v>
      </c>
      <c r="N12" s="1376">
        <f t="shared" si="0"/>
        <v>874354</v>
      </c>
      <c r="O12" s="1370"/>
      <c r="P12" s="1370"/>
      <c r="Q12" s="1370"/>
      <c r="R12" s="1370"/>
      <c r="S12" s="1370"/>
      <c r="T12" s="1370"/>
      <c r="U12" s="1370"/>
    </row>
    <row r="13" spans="1:21" ht="13.8">
      <c r="A13" s="1377" t="s">
        <v>542</v>
      </c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6">
        <f t="shared" si="0"/>
        <v>0</v>
      </c>
      <c r="O13" s="1370"/>
      <c r="P13" s="1370"/>
      <c r="Q13" s="1370"/>
      <c r="R13" s="1370"/>
      <c r="S13" s="1370"/>
      <c r="T13" s="1370"/>
      <c r="U13" s="1370"/>
    </row>
    <row r="14" spans="1:21" ht="13.8">
      <c r="A14" s="1377" t="s">
        <v>543</v>
      </c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6">
        <f t="shared" si="0"/>
        <v>0</v>
      </c>
      <c r="O14" s="1370"/>
      <c r="P14" s="1370"/>
      <c r="Q14" s="1370"/>
      <c r="R14" s="1370"/>
      <c r="S14" s="1370"/>
      <c r="T14" s="1370"/>
      <c r="U14" s="1370"/>
    </row>
    <row r="15" spans="1:21" ht="13.8">
      <c r="A15" s="1377" t="s">
        <v>882</v>
      </c>
      <c r="B15" s="1375">
        <v>45479</v>
      </c>
      <c r="C15" s="1375">
        <v>45479</v>
      </c>
      <c r="D15" s="1375">
        <v>45480</v>
      </c>
      <c r="E15" s="1375">
        <v>45479</v>
      </c>
      <c r="F15" s="1375">
        <v>45479</v>
      </c>
      <c r="G15" s="1375">
        <v>45480</v>
      </c>
      <c r="H15" s="1375">
        <v>45479</v>
      </c>
      <c r="I15" s="1375">
        <v>45479</v>
      </c>
      <c r="J15" s="1375">
        <v>45480</v>
      </c>
      <c r="K15" s="1375">
        <v>45479</v>
      </c>
      <c r="L15" s="1375">
        <v>45480</v>
      </c>
      <c r="M15" s="1375">
        <v>45480</v>
      </c>
      <c r="N15" s="1376">
        <f t="shared" si="0"/>
        <v>545753</v>
      </c>
      <c r="O15" s="1370"/>
      <c r="P15" s="1370"/>
      <c r="Q15" s="1370"/>
      <c r="R15" s="1370"/>
      <c r="S15" s="1370"/>
      <c r="T15" s="1370"/>
      <c r="U15" s="1370"/>
    </row>
    <row r="16" spans="1:21" ht="13.8">
      <c r="A16" s="1377" t="s">
        <v>544</v>
      </c>
      <c r="B16" s="1375">
        <v>681210</v>
      </c>
      <c r="C16" s="1375">
        <f>B27</f>
        <v>625186</v>
      </c>
      <c r="D16" s="1375">
        <f t="shared" ref="D16:M16" si="1">C27</f>
        <v>557605</v>
      </c>
      <c r="E16" s="1375">
        <f t="shared" si="1"/>
        <v>881319</v>
      </c>
      <c r="F16" s="1375">
        <f t="shared" si="1"/>
        <v>776882</v>
      </c>
      <c r="G16" s="1375">
        <f t="shared" si="1"/>
        <v>698215</v>
      </c>
      <c r="H16" s="1375">
        <f t="shared" si="1"/>
        <v>661613</v>
      </c>
      <c r="I16" s="1375">
        <f t="shared" si="1"/>
        <v>595400</v>
      </c>
      <c r="J16" s="1375">
        <f t="shared" si="1"/>
        <v>446685</v>
      </c>
      <c r="K16" s="1375">
        <f t="shared" si="1"/>
        <v>760028</v>
      </c>
      <c r="L16" s="1375">
        <f t="shared" si="1"/>
        <v>699376</v>
      </c>
      <c r="M16" s="1375">
        <f t="shared" si="1"/>
        <v>678943</v>
      </c>
      <c r="N16" s="1376"/>
      <c r="O16" s="1370"/>
      <c r="P16" s="1370"/>
      <c r="Q16" s="1370"/>
      <c r="R16" s="1370"/>
      <c r="S16" s="1370"/>
      <c r="T16" s="1370"/>
      <c r="U16" s="1370"/>
    </row>
    <row r="17" spans="1:21" ht="13.8">
      <c r="A17" s="1377" t="s">
        <v>545</v>
      </c>
      <c r="B17" s="1375">
        <f t="shared" ref="B17:M17" si="2">SUM(B10:B15)</f>
        <v>187706</v>
      </c>
      <c r="C17" s="1375">
        <f t="shared" si="2"/>
        <v>193945</v>
      </c>
      <c r="D17" s="1375">
        <f t="shared" si="2"/>
        <v>572550</v>
      </c>
      <c r="E17" s="1375">
        <f t="shared" si="2"/>
        <v>185916</v>
      </c>
      <c r="F17" s="1375">
        <f t="shared" si="2"/>
        <v>198819</v>
      </c>
      <c r="G17" s="1375">
        <f t="shared" si="2"/>
        <v>236583</v>
      </c>
      <c r="H17" s="1375">
        <f t="shared" si="2"/>
        <v>271081</v>
      </c>
      <c r="I17" s="1375">
        <f t="shared" si="2"/>
        <v>210252</v>
      </c>
      <c r="J17" s="1375">
        <f t="shared" si="2"/>
        <v>602917</v>
      </c>
      <c r="K17" s="1375">
        <f t="shared" si="2"/>
        <v>208948</v>
      </c>
      <c r="L17" s="1375">
        <f t="shared" si="2"/>
        <v>224253</v>
      </c>
      <c r="M17" s="1375">
        <f t="shared" si="2"/>
        <v>250952</v>
      </c>
      <c r="N17" s="1376">
        <f>SUM(N10:N16)</f>
        <v>3343922</v>
      </c>
      <c r="O17" s="1370"/>
      <c r="P17" s="1370"/>
      <c r="Q17" s="1370"/>
      <c r="R17" s="1370"/>
      <c r="S17" s="1370"/>
      <c r="T17" s="1370"/>
      <c r="U17" s="1370"/>
    </row>
    <row r="18" spans="1:21" ht="13.8">
      <c r="A18" s="1374" t="s">
        <v>169</v>
      </c>
      <c r="B18" s="1375"/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6"/>
      <c r="O18" s="1370"/>
      <c r="P18" s="1370"/>
      <c r="Q18" s="1370"/>
      <c r="R18" s="1370"/>
      <c r="S18" s="1370"/>
      <c r="T18" s="1370"/>
      <c r="U18" s="1370"/>
    </row>
    <row r="19" spans="1:21" ht="13.8">
      <c r="A19" s="1377" t="s">
        <v>546</v>
      </c>
      <c r="B19" s="1375">
        <v>227480</v>
      </c>
      <c r="C19" s="1375">
        <v>225126</v>
      </c>
      <c r="D19" s="1375">
        <v>220236</v>
      </c>
      <c r="E19" s="1375">
        <v>210669</v>
      </c>
      <c r="F19" s="1375">
        <v>202126</v>
      </c>
      <c r="G19" s="1375">
        <v>202369</v>
      </c>
      <c r="H19" s="1375">
        <v>195126</v>
      </c>
      <c r="I19" s="1375">
        <v>196245</v>
      </c>
      <c r="J19" s="1375">
        <v>201379</v>
      </c>
      <c r="K19" s="1375">
        <v>201693</v>
      </c>
      <c r="L19" s="1375">
        <v>208490</v>
      </c>
      <c r="M19" s="1375">
        <v>210825</v>
      </c>
      <c r="N19" s="1376">
        <f t="shared" ref="N19:N25" si="3">SUM(B19:M19)</f>
        <v>2501764</v>
      </c>
      <c r="O19" s="1370"/>
      <c r="P19" s="1370"/>
      <c r="Q19" s="1370"/>
      <c r="R19" s="1370"/>
      <c r="S19" s="1370"/>
      <c r="T19" s="1370"/>
      <c r="U19" s="1370"/>
    </row>
    <row r="20" spans="1:21" ht="13.8">
      <c r="A20" s="1377" t="s">
        <v>547</v>
      </c>
      <c r="B20" s="1375"/>
      <c r="C20" s="1375"/>
      <c r="D20" s="1375"/>
      <c r="E20" s="1375">
        <v>13184</v>
      </c>
      <c r="F20" s="1375"/>
      <c r="G20" s="1375">
        <v>13186</v>
      </c>
      <c r="H20" s="1375"/>
      <c r="I20" s="1375">
        <v>13186</v>
      </c>
      <c r="J20" s="1375"/>
      <c r="K20" s="1375">
        <v>13181</v>
      </c>
      <c r="L20" s="1375"/>
      <c r="M20" s="1375"/>
      <c r="N20" s="1376">
        <f t="shared" si="3"/>
        <v>52737</v>
      </c>
      <c r="O20" s="1370"/>
      <c r="P20" s="1370"/>
      <c r="Q20" s="1370"/>
      <c r="R20" s="1370"/>
      <c r="S20" s="1370"/>
      <c r="T20" s="1370"/>
      <c r="U20" s="1370"/>
    </row>
    <row r="21" spans="1:21" ht="13.8">
      <c r="A21" s="1377" t="s">
        <v>548</v>
      </c>
      <c r="B21" s="1375">
        <v>16250</v>
      </c>
      <c r="C21" s="1375">
        <v>36400</v>
      </c>
      <c r="D21" s="1375">
        <v>28600</v>
      </c>
      <c r="E21" s="1375">
        <v>66500</v>
      </c>
      <c r="F21" s="1375">
        <v>75360</v>
      </c>
      <c r="G21" s="1375">
        <v>57630</v>
      </c>
      <c r="H21" s="1375">
        <v>129800</v>
      </c>
      <c r="I21" s="1375">
        <v>112600</v>
      </c>
      <c r="J21" s="1375">
        <v>75632</v>
      </c>
      <c r="K21" s="1375">
        <v>12600</v>
      </c>
      <c r="L21" s="1375">
        <v>10500</v>
      </c>
      <c r="M21" s="1375">
        <v>13261</v>
      </c>
      <c r="N21" s="1376">
        <f t="shared" si="3"/>
        <v>635133</v>
      </c>
      <c r="O21" s="1370"/>
      <c r="P21" s="1370"/>
      <c r="Q21" s="1370"/>
      <c r="R21" s="1370"/>
      <c r="S21" s="1370"/>
      <c r="T21" s="1370"/>
      <c r="U21" s="1370"/>
    </row>
    <row r="22" spans="1:21" ht="13.8">
      <c r="A22" s="1377" t="s">
        <v>556</v>
      </c>
      <c r="B22" s="1375">
        <v>0</v>
      </c>
      <c r="C22" s="1375">
        <v>0</v>
      </c>
      <c r="D22" s="1375"/>
      <c r="E22" s="1375">
        <v>0</v>
      </c>
      <c r="F22" s="1375">
        <v>0</v>
      </c>
      <c r="G22" s="1375"/>
      <c r="H22" s="1375">
        <v>0</v>
      </c>
      <c r="I22" s="1375">
        <v>0</v>
      </c>
      <c r="J22" s="1375"/>
      <c r="K22" s="1375">
        <v>0</v>
      </c>
      <c r="L22" s="1375">
        <v>0</v>
      </c>
      <c r="M22" s="1375"/>
      <c r="N22" s="1376">
        <f t="shared" si="3"/>
        <v>0</v>
      </c>
      <c r="O22" s="1370"/>
      <c r="P22" s="1370"/>
      <c r="Q22" s="1370"/>
      <c r="R22" s="1370"/>
      <c r="S22" s="1370"/>
      <c r="T22" s="1370"/>
      <c r="U22" s="1370"/>
    </row>
    <row r="23" spans="1:21" ht="13.8">
      <c r="A23" s="1377" t="s">
        <v>557</v>
      </c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6">
        <f t="shared" si="3"/>
        <v>0</v>
      </c>
      <c r="O23" s="1370"/>
      <c r="P23" s="1370"/>
      <c r="Q23" s="1370"/>
      <c r="R23" s="1370"/>
      <c r="S23" s="1370"/>
      <c r="T23" s="1370"/>
      <c r="U23" s="1370"/>
    </row>
    <row r="24" spans="1:21" ht="13.8">
      <c r="A24" s="1377" t="s">
        <v>558</v>
      </c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6">
        <f t="shared" si="3"/>
        <v>0</v>
      </c>
      <c r="O24" s="1370"/>
      <c r="P24" s="1370"/>
      <c r="Q24" s="1370"/>
      <c r="R24" s="1370"/>
      <c r="S24" s="1370"/>
      <c r="T24" s="1370"/>
      <c r="U24" s="1370"/>
    </row>
    <row r="25" spans="1:21" ht="13.8">
      <c r="A25" s="1377" t="s">
        <v>559</v>
      </c>
      <c r="B25" s="1375">
        <v>0</v>
      </c>
      <c r="C25" s="1375">
        <v>0</v>
      </c>
      <c r="D25" s="1375">
        <v>0</v>
      </c>
      <c r="E25" s="1375">
        <v>0</v>
      </c>
      <c r="F25" s="1375">
        <v>0</v>
      </c>
      <c r="G25" s="1375"/>
      <c r="H25" s="1375">
        <v>12368</v>
      </c>
      <c r="I25" s="1375">
        <v>36936</v>
      </c>
      <c r="J25" s="1375">
        <v>12563</v>
      </c>
      <c r="K25" s="1375">
        <v>42126</v>
      </c>
      <c r="L25" s="1375">
        <v>25696</v>
      </c>
      <c r="M25" s="1375">
        <v>24599</v>
      </c>
      <c r="N25" s="1376">
        <f t="shared" si="3"/>
        <v>154288</v>
      </c>
      <c r="O25" s="1370"/>
      <c r="P25" s="1370"/>
      <c r="Q25" s="1370"/>
      <c r="R25" s="1370"/>
      <c r="S25" s="1370"/>
      <c r="T25" s="1370"/>
      <c r="U25" s="1370"/>
    </row>
    <row r="26" spans="1:21" ht="13.8">
      <c r="A26" s="1377" t="s">
        <v>560</v>
      </c>
      <c r="B26" s="1375">
        <f t="shared" ref="B26:N26" si="4">SUM(B19:B25)</f>
        <v>243730</v>
      </c>
      <c r="C26" s="1375">
        <f t="shared" si="4"/>
        <v>261526</v>
      </c>
      <c r="D26" s="1375">
        <f t="shared" si="4"/>
        <v>248836</v>
      </c>
      <c r="E26" s="1375">
        <f t="shared" si="4"/>
        <v>290353</v>
      </c>
      <c r="F26" s="1375">
        <f t="shared" si="4"/>
        <v>277486</v>
      </c>
      <c r="G26" s="1375">
        <f t="shared" si="4"/>
        <v>273185</v>
      </c>
      <c r="H26" s="1375">
        <f t="shared" si="4"/>
        <v>337294</v>
      </c>
      <c r="I26" s="1375">
        <f t="shared" si="4"/>
        <v>358967</v>
      </c>
      <c r="J26" s="1375">
        <f t="shared" si="4"/>
        <v>289574</v>
      </c>
      <c r="K26" s="1375">
        <f t="shared" si="4"/>
        <v>269600</v>
      </c>
      <c r="L26" s="1375">
        <f t="shared" si="4"/>
        <v>244686</v>
      </c>
      <c r="M26" s="1375">
        <f t="shared" si="4"/>
        <v>248685</v>
      </c>
      <c r="N26" s="1376">
        <f t="shared" si="4"/>
        <v>3343922</v>
      </c>
      <c r="O26" s="1370"/>
      <c r="P26" s="1370"/>
      <c r="Q26" s="1370"/>
      <c r="R26" s="1370"/>
      <c r="S26" s="1370"/>
      <c r="T26" s="1370"/>
      <c r="U26" s="1370"/>
    </row>
    <row r="27" spans="1:21" ht="30" customHeight="1" thickBot="1">
      <c r="A27" s="1378" t="s">
        <v>561</v>
      </c>
      <c r="B27" s="1379">
        <f>B17+B16-B26</f>
        <v>625186</v>
      </c>
      <c r="C27" s="1379">
        <f t="shared" ref="C27:K27" si="5">C17+C16-C26</f>
        <v>557605</v>
      </c>
      <c r="D27" s="1379">
        <f t="shared" si="5"/>
        <v>881319</v>
      </c>
      <c r="E27" s="1379">
        <f t="shared" si="5"/>
        <v>776882</v>
      </c>
      <c r="F27" s="1379">
        <f t="shared" si="5"/>
        <v>698215</v>
      </c>
      <c r="G27" s="1379">
        <f t="shared" si="5"/>
        <v>661613</v>
      </c>
      <c r="H27" s="1379">
        <f t="shared" si="5"/>
        <v>595400</v>
      </c>
      <c r="I27" s="1379">
        <f t="shared" si="5"/>
        <v>446685</v>
      </c>
      <c r="J27" s="1379">
        <f t="shared" si="5"/>
        <v>760028</v>
      </c>
      <c r="K27" s="1379">
        <f t="shared" si="5"/>
        <v>699376</v>
      </c>
      <c r="L27" s="1379">
        <f>L17+L16-L26</f>
        <v>678943</v>
      </c>
      <c r="M27" s="1379">
        <f>M17+M16-M26</f>
        <v>681210</v>
      </c>
      <c r="N27" s="1379">
        <f>N17+N16-N26</f>
        <v>0</v>
      </c>
      <c r="O27" s="1370"/>
      <c r="P27" s="1370"/>
      <c r="Q27" s="1370"/>
      <c r="R27" s="1370"/>
      <c r="S27" s="1370"/>
      <c r="T27" s="1370"/>
      <c r="U27" s="1370"/>
    </row>
    <row r="28" spans="1:21" ht="13.8">
      <c r="A28" s="1370"/>
      <c r="B28" s="1370"/>
      <c r="C28" s="1370"/>
      <c r="D28" s="1370"/>
      <c r="E28" s="1370"/>
      <c r="F28" s="1370"/>
      <c r="G28" s="1370"/>
      <c r="H28" s="1370"/>
      <c r="I28" s="1370"/>
      <c r="J28" s="1370"/>
      <c r="K28" s="1370"/>
      <c r="L28" s="1370"/>
      <c r="M28" s="1370"/>
      <c r="N28" s="1370"/>
      <c r="O28" s="1370"/>
      <c r="P28" s="1370"/>
      <c r="Q28" s="1370"/>
      <c r="R28" s="1370"/>
      <c r="S28" s="1370"/>
      <c r="T28" s="1370"/>
      <c r="U28" s="1370"/>
    </row>
    <row r="29" spans="1:21" ht="13.8">
      <c r="A29" s="1370"/>
      <c r="B29" s="1370"/>
      <c r="C29" s="1370"/>
      <c r="D29" s="1370"/>
      <c r="E29" s="1370"/>
      <c r="F29" s="1370"/>
      <c r="G29" s="1370"/>
      <c r="H29" s="1370"/>
      <c r="I29" s="1370"/>
      <c r="J29" s="1370"/>
      <c r="K29" s="1370"/>
      <c r="L29" s="1370"/>
      <c r="M29" s="1370"/>
      <c r="N29" s="1370"/>
      <c r="O29" s="1370"/>
      <c r="P29" s="1370"/>
      <c r="Q29" s="1370"/>
      <c r="R29" s="1370"/>
      <c r="S29" s="1370"/>
      <c r="T29" s="1370"/>
      <c r="U29" s="1370"/>
    </row>
    <row r="30" spans="1:21" ht="13.8">
      <c r="A30" s="1370"/>
      <c r="B30" s="1370"/>
      <c r="C30" s="1370"/>
      <c r="D30" s="1370"/>
      <c r="E30" s="1370"/>
      <c r="F30" s="1370"/>
      <c r="G30" s="1370"/>
      <c r="H30" s="1370"/>
      <c r="I30" s="1370"/>
      <c r="J30" s="1370"/>
      <c r="K30" s="1370"/>
      <c r="L30" s="1370"/>
      <c r="M30" s="1370"/>
      <c r="N30" s="1370"/>
      <c r="P30" s="1370"/>
      <c r="Q30" s="1370"/>
      <c r="R30" s="1370"/>
      <c r="S30" s="1370"/>
      <c r="T30" s="1370"/>
      <c r="U30" s="1370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84" firstPageNumber="51" orientation="landscape" useFirstPageNumber="1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opLeftCell="B1" workbookViewId="0">
      <selection activeCell="K18" sqref="K18"/>
    </sheetView>
  </sheetViews>
  <sheetFormatPr defaultColWidth="9.109375" defaultRowHeight="12.6"/>
  <cols>
    <col min="1" max="1" width="6.109375" style="604" customWidth="1"/>
    <col min="2" max="2" width="11.44140625" style="604" customWidth="1"/>
    <col min="3" max="4" width="9.109375" style="604"/>
    <col min="5" max="5" width="13.109375" style="604" customWidth="1"/>
    <col min="6" max="6" width="11.6640625" style="604" customWidth="1"/>
    <col min="7" max="7" width="10.109375" style="604" customWidth="1"/>
    <col min="8" max="8" width="9.109375" style="604"/>
    <col min="9" max="9" width="17.6640625" style="604" customWidth="1"/>
    <col min="10" max="16384" width="9.109375" style="604"/>
  </cols>
  <sheetData>
    <row r="1" spans="1:14">
      <c r="E1" s="1483" t="s">
        <v>260</v>
      </c>
      <c r="F1" s="1483" t="s">
        <v>261</v>
      </c>
      <c r="G1" s="1483" t="s">
        <v>262</v>
      </c>
      <c r="I1" s="1483" t="s">
        <v>263</v>
      </c>
    </row>
    <row r="2" spans="1:14">
      <c r="C2" s="1097">
        <v>1.4999999999999999E-2</v>
      </c>
      <c r="E2" s="604" t="s">
        <v>726</v>
      </c>
      <c r="F2" s="604" t="s">
        <v>727</v>
      </c>
      <c r="G2" s="604" t="s">
        <v>728</v>
      </c>
      <c r="I2" s="604" t="s">
        <v>729</v>
      </c>
    </row>
    <row r="3" spans="1:14">
      <c r="A3" s="604" t="s">
        <v>730</v>
      </c>
      <c r="D3" s="604">
        <f>B3-C3</f>
        <v>0</v>
      </c>
      <c r="E3" s="604">
        <f>ROUND(D3*0,0)</f>
        <v>0</v>
      </c>
      <c r="F3" s="604">
        <f>ROUND(D3*0.49,0)</f>
        <v>0</v>
      </c>
      <c r="G3" s="604">
        <f>ROUND(D3*0.23,0)</f>
        <v>0</v>
      </c>
      <c r="H3" s="604">
        <f>SUM(F3:G3)</f>
        <v>0</v>
      </c>
      <c r="I3" s="604">
        <f>B3-H3</f>
        <v>0</v>
      </c>
      <c r="J3" s="604">
        <f>H3+I3</f>
        <v>0</v>
      </c>
      <c r="K3" s="604" t="s">
        <v>730</v>
      </c>
      <c r="L3" s="604">
        <v>30.1</v>
      </c>
    </row>
    <row r="4" spans="1:14">
      <c r="A4" s="604" t="s">
        <v>731</v>
      </c>
      <c r="D4" s="604">
        <f>B4-C4</f>
        <v>0</v>
      </c>
      <c r="E4" s="604">
        <f>ROUND(D4*0,0)</f>
        <v>0</v>
      </c>
      <c r="F4" s="604">
        <f>ROUND(D4*0.49,0)</f>
        <v>0</v>
      </c>
      <c r="G4" s="604">
        <f>ROUND(D4*0.23,0)</f>
        <v>0</v>
      </c>
      <c r="H4" s="604">
        <f>SUM(F4:G4)</f>
        <v>0</v>
      </c>
      <c r="I4" s="604">
        <f>B4-H4</f>
        <v>0</v>
      </c>
      <c r="J4" s="604">
        <f>H4+I4</f>
        <v>0</v>
      </c>
      <c r="K4" s="604" t="s">
        <v>732</v>
      </c>
      <c r="L4" s="604">
        <v>8.1999999999999993</v>
      </c>
    </row>
    <row r="5" spans="1:14">
      <c r="A5" s="604" t="s">
        <v>733</v>
      </c>
      <c r="D5" s="604">
        <f>B5-C5</f>
        <v>0</v>
      </c>
      <c r="E5" s="604">
        <f>ROUND(D5*0.43,0)</f>
        <v>0</v>
      </c>
      <c r="H5" s="604">
        <f>SUM(F5:G5)</f>
        <v>0</v>
      </c>
      <c r="I5" s="604">
        <f>B5-H5</f>
        <v>0</v>
      </c>
      <c r="J5" s="604">
        <f>H5+I5</f>
        <v>0</v>
      </c>
      <c r="K5" s="604" t="s">
        <v>734</v>
      </c>
      <c r="L5" s="604">
        <v>61.7</v>
      </c>
    </row>
    <row r="6" spans="1:14">
      <c r="B6" s="604">
        <f t="shared" ref="B6:I6" si="0">SUM(B3:B5)</f>
        <v>0</v>
      </c>
      <c r="C6" s="604">
        <f t="shared" si="0"/>
        <v>0</v>
      </c>
      <c r="D6" s="604">
        <f t="shared" si="0"/>
        <v>0</v>
      </c>
      <c r="E6" s="604">
        <f t="shared" si="0"/>
        <v>0</v>
      </c>
      <c r="F6" s="604">
        <f t="shared" si="0"/>
        <v>0</v>
      </c>
      <c r="G6" s="604">
        <f t="shared" si="0"/>
        <v>0</v>
      </c>
      <c r="H6" s="604">
        <f t="shared" si="0"/>
        <v>0</v>
      </c>
      <c r="I6" s="604">
        <f t="shared" si="0"/>
        <v>0</v>
      </c>
      <c r="J6" s="604">
        <f>H6+I6</f>
        <v>0</v>
      </c>
      <c r="L6" s="604">
        <f>SUM(L3:L5)</f>
        <v>100</v>
      </c>
    </row>
    <row r="7" spans="1:14">
      <c r="B7" s="1483" t="s">
        <v>123</v>
      </c>
      <c r="I7" s="1818" t="s">
        <v>124</v>
      </c>
    </row>
    <row r="8" spans="1:14">
      <c r="A8" s="604" t="s">
        <v>735</v>
      </c>
    </row>
    <row r="9" spans="1:14" hidden="1"/>
    <row r="10" spans="1:14" hidden="1"/>
    <row r="11" spans="1:14">
      <c r="D11" s="604" t="s">
        <v>736</v>
      </c>
      <c r="E11" s="604" t="s">
        <v>731</v>
      </c>
      <c r="F11" s="604" t="s">
        <v>737</v>
      </c>
      <c r="G11" s="1483" t="s">
        <v>520</v>
      </c>
      <c r="H11" s="604" t="s">
        <v>659</v>
      </c>
      <c r="I11" s="604" t="s">
        <v>738</v>
      </c>
      <c r="J11" s="604" t="s">
        <v>739</v>
      </c>
      <c r="K11" s="604" t="s">
        <v>740</v>
      </c>
      <c r="L11" s="604" t="s">
        <v>648</v>
      </c>
      <c r="M11" s="1483" t="s">
        <v>521</v>
      </c>
      <c r="N11" s="604" t="s">
        <v>649</v>
      </c>
    </row>
    <row r="12" spans="1:14">
      <c r="H12" s="604">
        <f t="shared" ref="H12:H21" si="1">SUM(D12:F12)</f>
        <v>0</v>
      </c>
      <c r="N12" s="604">
        <f t="shared" ref="N12:N21" si="2">SUM(I12:L12)</f>
        <v>0</v>
      </c>
    </row>
    <row r="13" spans="1:14">
      <c r="B13" s="1483" t="s">
        <v>786</v>
      </c>
      <c r="H13" s="604">
        <f t="shared" si="1"/>
        <v>0</v>
      </c>
      <c r="N13" s="604">
        <f t="shared" si="2"/>
        <v>0</v>
      </c>
    </row>
    <row r="14" spans="1:14">
      <c r="B14" s="604" t="s">
        <v>651</v>
      </c>
      <c r="D14" s="604">
        <v>4851</v>
      </c>
      <c r="E14" s="604">
        <v>1111</v>
      </c>
      <c r="F14" s="604">
        <v>24336</v>
      </c>
      <c r="G14" s="604">
        <v>200</v>
      </c>
      <c r="H14" s="604">
        <f>SUM(D14:G14)</f>
        <v>30498</v>
      </c>
      <c r="I14" s="604">
        <v>20483</v>
      </c>
      <c r="L14" s="604">
        <v>10015</v>
      </c>
      <c r="N14" s="604">
        <f t="shared" si="2"/>
        <v>30498</v>
      </c>
    </row>
    <row r="15" spans="1:14">
      <c r="H15" s="604">
        <f t="shared" si="1"/>
        <v>0</v>
      </c>
      <c r="N15" s="604">
        <f t="shared" si="2"/>
        <v>0</v>
      </c>
    </row>
    <row r="16" spans="1:14">
      <c r="D16" s="1098">
        <f>SUM(D13:D15)</f>
        <v>4851</v>
      </c>
      <c r="E16" s="1098">
        <f>SUM(E13:E15)</f>
        <v>1111</v>
      </c>
      <c r="F16" s="1098">
        <f>SUM(F13:F15)</f>
        <v>24336</v>
      </c>
      <c r="G16" s="1098">
        <f>SUM(G13:G15)</f>
        <v>200</v>
      </c>
      <c r="H16" s="1098">
        <f t="shared" si="1"/>
        <v>30298</v>
      </c>
      <c r="I16" s="1098">
        <f>SUM(I13:I15)</f>
        <v>20483</v>
      </c>
      <c r="J16" s="1098">
        <f>SUM(J13:J15)</f>
        <v>0</v>
      </c>
      <c r="K16" s="1098">
        <f>SUM(K13:K15)</f>
        <v>0</v>
      </c>
      <c r="L16" s="1098">
        <f>SUM(L13:L15)</f>
        <v>10015</v>
      </c>
      <c r="M16" s="1098">
        <f>SUM(M13:M15)</f>
        <v>0</v>
      </c>
      <c r="N16" s="1098">
        <f t="shared" si="2"/>
        <v>30498</v>
      </c>
    </row>
    <row r="17" spans="2:14">
      <c r="H17" s="604">
        <f t="shared" si="1"/>
        <v>0</v>
      </c>
      <c r="N17" s="604">
        <f t="shared" si="2"/>
        <v>0</v>
      </c>
    </row>
    <row r="18" spans="2:14">
      <c r="B18" s="1483" t="s">
        <v>788</v>
      </c>
      <c r="D18" s="604">
        <v>30492</v>
      </c>
      <c r="E18" s="604">
        <v>6860</v>
      </c>
      <c r="F18" s="604">
        <v>9144</v>
      </c>
      <c r="G18" s="604">
        <v>695</v>
      </c>
      <c r="H18" s="604">
        <f>SUM(D18:G18)</f>
        <v>47191</v>
      </c>
      <c r="I18" s="604">
        <v>1853</v>
      </c>
      <c r="L18" s="604">
        <v>44849</v>
      </c>
      <c r="M18" s="604">
        <v>489</v>
      </c>
      <c r="N18" s="604">
        <f>SUM(I18:M18)</f>
        <v>47191</v>
      </c>
    </row>
    <row r="19" spans="2:14">
      <c r="B19" s="604" t="s">
        <v>651</v>
      </c>
      <c r="D19" s="604">
        <v>3985</v>
      </c>
      <c r="E19" s="604">
        <v>914</v>
      </c>
      <c r="F19" s="604">
        <v>3165</v>
      </c>
      <c r="H19" s="604">
        <f>SUM(D19:G19)</f>
        <v>8064</v>
      </c>
      <c r="L19" s="604">
        <v>8064</v>
      </c>
      <c r="N19" s="604">
        <f>SUM(I19:M19)</f>
        <v>8064</v>
      </c>
    </row>
    <row r="20" spans="2:14">
      <c r="D20" s="1098">
        <f>SUM(D18:D19)</f>
        <v>34477</v>
      </c>
      <c r="E20" s="1098">
        <f>SUM(E18:E19)</f>
        <v>7774</v>
      </c>
      <c r="F20" s="1098">
        <f>SUM(F18:F19)</f>
        <v>12309</v>
      </c>
      <c r="G20" s="1098">
        <f>SUM(G18:G19)</f>
        <v>695</v>
      </c>
      <c r="H20" s="1098">
        <f>SUM(D20:G20)</f>
        <v>55255</v>
      </c>
      <c r="I20" s="1098">
        <f>SUM(I18:I19)</f>
        <v>1853</v>
      </c>
      <c r="J20" s="1098">
        <f>SUM(J18:J19)</f>
        <v>0</v>
      </c>
      <c r="K20" s="1098">
        <f>SUM(K18:K19)</f>
        <v>0</v>
      </c>
      <c r="L20" s="1098">
        <f>SUM(L18:L19)</f>
        <v>52913</v>
      </c>
      <c r="M20" s="1098">
        <f>SUM(M18:M19)</f>
        <v>489</v>
      </c>
      <c r="N20" s="1098">
        <f>SUM(I20:M20)</f>
        <v>55255</v>
      </c>
    </row>
    <row r="21" spans="2:14">
      <c r="H21" s="604">
        <f t="shared" si="1"/>
        <v>0</v>
      </c>
      <c r="N21" s="604">
        <f t="shared" si="2"/>
        <v>0</v>
      </c>
    </row>
    <row r="22" spans="2:14">
      <c r="B22" s="1483" t="s">
        <v>789</v>
      </c>
      <c r="D22" s="604">
        <v>26757</v>
      </c>
      <c r="E22" s="604">
        <v>5986</v>
      </c>
      <c r="F22" s="604">
        <v>18080</v>
      </c>
      <c r="G22" s="604">
        <v>508</v>
      </c>
      <c r="H22" s="604">
        <f>SUM(D22:G22)</f>
        <v>51331</v>
      </c>
      <c r="I22" s="604">
        <v>11853</v>
      </c>
      <c r="L22" s="604">
        <v>39478</v>
      </c>
      <c r="N22" s="604">
        <f>SUM(I22:M22)</f>
        <v>51331</v>
      </c>
    </row>
    <row r="23" spans="2:14">
      <c r="B23" s="604" t="s">
        <v>651</v>
      </c>
      <c r="D23" s="604">
        <v>8491</v>
      </c>
      <c r="E23" s="604">
        <v>1946</v>
      </c>
      <c r="F23" s="604">
        <v>6744</v>
      </c>
      <c r="H23" s="604">
        <f>SUM(D23:G23)</f>
        <v>17181</v>
      </c>
      <c r="L23" s="604">
        <v>17181</v>
      </c>
      <c r="N23" s="604">
        <f>SUM(I23:M23)</f>
        <v>17181</v>
      </c>
    </row>
    <row r="24" spans="2:14">
      <c r="D24" s="1098">
        <f>SUM(D22:D23)</f>
        <v>35248</v>
      </c>
      <c r="E24" s="1098">
        <f>SUM(E22:E23)</f>
        <v>7932</v>
      </c>
      <c r="F24" s="1098">
        <f>SUM(F22:F23)</f>
        <v>24824</v>
      </c>
      <c r="G24" s="1098">
        <f>SUM(G22:G23)</f>
        <v>508</v>
      </c>
      <c r="H24" s="1098">
        <f>SUM(D24:G24)</f>
        <v>68512</v>
      </c>
      <c r="I24" s="1098">
        <f>SUM(I22:I23)</f>
        <v>11853</v>
      </c>
      <c r="J24" s="1098">
        <f>SUM(J22:J23)</f>
        <v>0</v>
      </c>
      <c r="K24" s="1098">
        <f>SUM(K22:K23)</f>
        <v>0</v>
      </c>
      <c r="L24" s="1098">
        <f>SUM(L22:L23)</f>
        <v>56659</v>
      </c>
      <c r="M24" s="1098">
        <f>SUM(M22:M23)</f>
        <v>0</v>
      </c>
      <c r="N24" s="1098">
        <f>SUM(I24:M24)</f>
        <v>68512</v>
      </c>
    </row>
    <row r="25" spans="2:14"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1098"/>
    </row>
    <row r="26" spans="2:14">
      <c r="B26" s="1483" t="s">
        <v>167</v>
      </c>
      <c r="D26" s="1098">
        <f>D19+D23</f>
        <v>12476</v>
      </c>
      <c r="E26" s="1098">
        <f t="shared" ref="E26:N26" si="3">E19+E23</f>
        <v>2860</v>
      </c>
      <c r="F26" s="1098">
        <f>F19+F23</f>
        <v>9909</v>
      </c>
      <c r="G26" s="1098">
        <f t="shared" si="3"/>
        <v>0</v>
      </c>
      <c r="H26" s="1098">
        <f t="shared" si="3"/>
        <v>25245</v>
      </c>
      <c r="I26" s="1098">
        <f t="shared" si="3"/>
        <v>0</v>
      </c>
      <c r="J26" s="1098">
        <f t="shared" si="3"/>
        <v>0</v>
      </c>
      <c r="K26" s="1098">
        <f t="shared" si="3"/>
        <v>0</v>
      </c>
      <c r="L26" s="1098">
        <f t="shared" si="3"/>
        <v>25245</v>
      </c>
      <c r="M26" s="1098">
        <f t="shared" si="3"/>
        <v>0</v>
      </c>
      <c r="N26" s="1098">
        <f t="shared" si="3"/>
        <v>25245</v>
      </c>
    </row>
    <row r="27" spans="2:14">
      <c r="D27" s="1098"/>
      <c r="E27" s="1098"/>
      <c r="F27" s="1098"/>
      <c r="G27" s="1098"/>
      <c r="H27" s="1098"/>
      <c r="I27" s="1098"/>
      <c r="J27" s="1098"/>
      <c r="K27" s="1098"/>
      <c r="L27" s="1098"/>
    </row>
    <row r="28" spans="2:14">
      <c r="B28" s="1483" t="s">
        <v>787</v>
      </c>
      <c r="D28" s="1098">
        <f>D14+D19+D23</f>
        <v>17327</v>
      </c>
      <c r="E28" s="1098">
        <f t="shared" ref="E28:N28" si="4">E14+E19+E23</f>
        <v>3971</v>
      </c>
      <c r="F28" s="1098">
        <f t="shared" si="4"/>
        <v>34245</v>
      </c>
      <c r="G28" s="1098">
        <f t="shared" si="4"/>
        <v>200</v>
      </c>
      <c r="H28" s="1098">
        <f t="shared" si="4"/>
        <v>55743</v>
      </c>
      <c r="I28" s="1098">
        <f t="shared" si="4"/>
        <v>20483</v>
      </c>
      <c r="J28" s="1098">
        <f t="shared" si="4"/>
        <v>0</v>
      </c>
      <c r="K28" s="1098">
        <f t="shared" si="4"/>
        <v>0</v>
      </c>
      <c r="L28" s="1098">
        <f t="shared" si="4"/>
        <v>35260</v>
      </c>
      <c r="M28" s="1098">
        <f t="shared" si="4"/>
        <v>0</v>
      </c>
      <c r="N28" s="1098">
        <f t="shared" si="4"/>
        <v>55743</v>
      </c>
    </row>
    <row r="31" spans="2:14">
      <c r="B31" s="1483" t="s">
        <v>790</v>
      </c>
    </row>
    <row r="32" spans="2:14">
      <c r="B32" s="1483" t="s">
        <v>791</v>
      </c>
    </row>
  </sheetData>
  <phoneticPr fontId="0" type="noConversion"/>
  <pageMargins left="0.55118110236220474" right="0.55118110236220474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6"/>
  <sheetViews>
    <sheetView zoomScaleSheetLayoutView="100" workbookViewId="0">
      <selection activeCell="F15" sqref="F15:G15"/>
    </sheetView>
  </sheetViews>
  <sheetFormatPr defaultColWidth="8" defaultRowHeight="13.2"/>
  <cols>
    <col min="1" max="1" width="8" style="345" customWidth="1"/>
    <col min="2" max="2" width="8.109375" style="249" customWidth="1"/>
    <col min="3" max="3" width="54.109375" style="249" customWidth="1"/>
    <col min="4" max="4" width="12.5546875" style="249" hidden="1" customWidth="1"/>
    <col min="5" max="5" width="10.88671875" style="249" customWidth="1"/>
    <col min="6" max="6" width="11.109375" style="249" hidden="1" customWidth="1"/>
    <col min="7" max="7" width="9.44140625" style="249" hidden="1" customWidth="1"/>
    <col min="8" max="8" width="12.44140625" style="249" customWidth="1"/>
    <col min="9" max="9" width="10.5546875" style="249" customWidth="1"/>
    <col min="10" max="11" width="8" style="249" customWidth="1"/>
    <col min="12" max="12" width="9.44140625" style="249" customWidth="1"/>
    <col min="13" max="16384" width="8" style="249"/>
  </cols>
  <sheetData>
    <row r="1" spans="1:12" s="228" customFormat="1" ht="14.25" customHeight="1" thickBot="1">
      <c r="A1" s="1" t="s">
        <v>219</v>
      </c>
      <c r="E1" s="229"/>
      <c r="H1" s="373"/>
    </row>
    <row r="2" spans="1:12" s="235" customFormat="1" ht="15.6">
      <c r="A2" s="231" t="s">
        <v>148</v>
      </c>
      <c r="B2" s="232"/>
      <c r="C2" s="233" t="s">
        <v>300</v>
      </c>
      <c r="D2" s="1138"/>
      <c r="E2" s="234" t="s">
        <v>149</v>
      </c>
    </row>
    <row r="3" spans="1:12" s="235" customFormat="1" ht="16.2" thickBot="1">
      <c r="A3" s="236" t="s">
        <v>150</v>
      </c>
      <c r="B3" s="237"/>
      <c r="C3" s="374" t="s">
        <v>220</v>
      </c>
      <c r="D3" s="1160"/>
      <c r="E3" s="375" t="s">
        <v>221</v>
      </c>
    </row>
    <row r="4" spans="1:12" s="240" customFormat="1" ht="16.5" customHeight="1" thickBot="1">
      <c r="E4" s="241" t="s">
        <v>152</v>
      </c>
    </row>
    <row r="5" spans="1:12" ht="52.8">
      <c r="A5" s="242" t="s">
        <v>153</v>
      </c>
      <c r="B5" s="243" t="s">
        <v>154</v>
      </c>
      <c r="C5" s="244" t="s">
        <v>155</v>
      </c>
      <c r="D5" s="245" t="s">
        <v>562</v>
      </c>
      <c r="E5" s="245" t="s">
        <v>866</v>
      </c>
      <c r="F5" s="247" t="s">
        <v>870</v>
      </c>
      <c r="G5" s="242" t="s">
        <v>743</v>
      </c>
      <c r="H5" s="246" t="s">
        <v>833</v>
      </c>
      <c r="I5" s="247" t="s">
        <v>1011</v>
      </c>
      <c r="J5" s="242" t="s">
        <v>189</v>
      </c>
      <c r="K5" s="242" t="s">
        <v>55</v>
      </c>
      <c r="L5" s="248" t="s">
        <v>56</v>
      </c>
    </row>
    <row r="6" spans="1:12" ht="12.75" customHeight="1" thickBot="1">
      <c r="A6" s="376" t="s">
        <v>156</v>
      </c>
      <c r="B6" s="377"/>
      <c r="C6" s="378"/>
      <c r="D6" s="1042"/>
      <c r="E6" s="379"/>
      <c r="F6" s="255"/>
      <c r="G6" s="255"/>
      <c r="H6" s="254"/>
      <c r="I6" s="255"/>
      <c r="J6" s="255"/>
      <c r="K6" s="255"/>
      <c r="L6" s="254"/>
    </row>
    <row r="7" spans="1:12" s="261" customFormat="1" ht="16.2" thickBot="1">
      <c r="A7" s="256">
        <v>1</v>
      </c>
      <c r="B7" s="257">
        <v>2</v>
      </c>
      <c r="C7" s="257">
        <v>3</v>
      </c>
      <c r="D7" s="1043"/>
      <c r="E7" s="258">
        <v>4</v>
      </c>
      <c r="F7" s="260"/>
      <c r="G7" s="260"/>
      <c r="H7" s="259"/>
      <c r="I7" s="260"/>
      <c r="J7" s="260"/>
      <c r="K7" s="260"/>
      <c r="L7" s="259"/>
    </row>
    <row r="8" spans="1:12" s="387" customFormat="1" ht="15.6">
      <c r="A8" s="382"/>
      <c r="B8" s="383"/>
      <c r="C8" s="383" t="s">
        <v>190</v>
      </c>
      <c r="D8" s="383"/>
      <c r="E8" s="384"/>
      <c r="F8" s="385"/>
      <c r="G8" s="385"/>
      <c r="H8" s="386"/>
      <c r="I8" s="385"/>
      <c r="J8" s="1533"/>
      <c r="K8" s="1523"/>
      <c r="L8" s="386"/>
    </row>
    <row r="9" spans="1:12" s="354" customFormat="1">
      <c r="A9" s="267">
        <v>1</v>
      </c>
      <c r="B9" s="268"/>
      <c r="C9" s="66" t="s">
        <v>836</v>
      </c>
      <c r="D9" s="1140"/>
      <c r="E9" s="269"/>
      <c r="F9" s="388"/>
      <c r="G9" s="388"/>
      <c r="H9" s="389"/>
      <c r="I9" s="388"/>
      <c r="J9" s="389"/>
      <c r="K9" s="1524"/>
      <c r="L9" s="389"/>
    </row>
    <row r="10" spans="1:12">
      <c r="A10" s="267"/>
      <c r="B10" s="268">
        <v>1</v>
      </c>
      <c r="C10" s="59" t="s">
        <v>896</v>
      </c>
      <c r="D10" s="1156">
        <f>SUM(D11:D14)</f>
        <v>0</v>
      </c>
      <c r="E10" s="608">
        <f>SUM(E11:E14)</f>
        <v>0</v>
      </c>
      <c r="F10" s="273">
        <f>SUM(F11:F14)</f>
        <v>0</v>
      </c>
      <c r="G10" s="525">
        <f>SUM(G11:G14)</f>
        <v>0</v>
      </c>
      <c r="H10" s="526">
        <f t="shared" ref="H10:H40" si="0">SUM(F10:G10)</f>
        <v>0</v>
      </c>
      <c r="I10" s="276">
        <f>SUM(I11:I14)</f>
        <v>0</v>
      </c>
      <c r="J10" s="1537"/>
      <c r="K10" s="682"/>
      <c r="L10" s="363"/>
    </row>
    <row r="11" spans="1:12" hidden="1">
      <c r="A11" s="267"/>
      <c r="B11" s="268"/>
      <c r="C11" s="428" t="s">
        <v>222</v>
      </c>
      <c r="D11" s="1156"/>
      <c r="E11" s="608"/>
      <c r="F11" s="525"/>
      <c r="G11" s="525"/>
      <c r="H11" s="526">
        <f t="shared" si="0"/>
        <v>0</v>
      </c>
      <c r="I11" s="276"/>
      <c r="J11" s="1537"/>
      <c r="K11" s="682"/>
      <c r="L11" s="363"/>
    </row>
    <row r="12" spans="1:12" hidden="1">
      <c r="A12" s="267"/>
      <c r="B12" s="268"/>
      <c r="C12" s="428"/>
      <c r="D12" s="1165"/>
      <c r="E12" s="273"/>
      <c r="F12" s="525"/>
      <c r="G12" s="525"/>
      <c r="H12" s="526">
        <f t="shared" si="0"/>
        <v>0</v>
      </c>
      <c r="I12" s="276"/>
      <c r="J12" s="1537" t="e">
        <f>I12/H12</f>
        <v>#DIV/0!</v>
      </c>
      <c r="K12" s="682"/>
      <c r="L12" s="363"/>
    </row>
    <row r="13" spans="1:12" hidden="1">
      <c r="A13" s="267"/>
      <c r="B13" s="268"/>
      <c r="C13" s="428"/>
      <c r="D13" s="1165"/>
      <c r="E13" s="273"/>
      <c r="F13" s="525"/>
      <c r="G13" s="525"/>
      <c r="H13" s="526">
        <f t="shared" si="0"/>
        <v>0</v>
      </c>
      <c r="I13" s="276"/>
      <c r="J13" s="1537" t="e">
        <f>I13/H13</f>
        <v>#DIV/0!</v>
      </c>
      <c r="K13" s="682"/>
      <c r="L13" s="363"/>
    </row>
    <row r="14" spans="1:12" hidden="1">
      <c r="A14" s="267"/>
      <c r="B14" s="268"/>
      <c r="C14" s="428"/>
      <c r="D14" s="1165"/>
      <c r="E14" s="273"/>
      <c r="F14" s="525"/>
      <c r="G14" s="525"/>
      <c r="H14" s="526">
        <f t="shared" si="0"/>
        <v>0</v>
      </c>
      <c r="I14" s="276"/>
      <c r="J14" s="1537" t="e">
        <f>I14/H14</f>
        <v>#DIV/0!</v>
      </c>
      <c r="K14" s="682"/>
      <c r="L14" s="363"/>
    </row>
    <row r="15" spans="1:12">
      <c r="A15" s="267"/>
      <c r="B15" s="268">
        <v>2</v>
      </c>
      <c r="C15" s="59" t="s">
        <v>905</v>
      </c>
      <c r="D15" s="1156">
        <f>SUM(D16:D20)</f>
        <v>17090</v>
      </c>
      <c r="E15" s="273">
        <f>SUM(E16:E20)</f>
        <v>15418</v>
      </c>
      <c r="F15" s="273">
        <f>SUM(F16:F20)</f>
        <v>16225</v>
      </c>
      <c r="G15" s="525">
        <f>SUM(G16:G20)</f>
        <v>310</v>
      </c>
      <c r="H15" s="526">
        <f t="shared" si="0"/>
        <v>16535</v>
      </c>
      <c r="I15" s="276">
        <f>SUM(I16:I20)</f>
        <v>19328</v>
      </c>
      <c r="J15" s="1537">
        <f t="shared" ref="J15:J20" si="1">I15/H15</f>
        <v>1.1689144239491986</v>
      </c>
      <c r="K15" s="608">
        <f>SUM(K16:K20)</f>
        <v>299</v>
      </c>
      <c r="L15" s="273">
        <f>SUM(L16:L20)</f>
        <v>0</v>
      </c>
    </row>
    <row r="16" spans="1:12">
      <c r="A16" s="267"/>
      <c r="B16" s="268"/>
      <c r="C16" s="428" t="s">
        <v>762</v>
      </c>
      <c r="D16" s="1156"/>
      <c r="E16" s="273"/>
      <c r="F16" s="525">
        <v>500</v>
      </c>
      <c r="G16" s="525"/>
      <c r="H16" s="526">
        <f t="shared" si="0"/>
        <v>500</v>
      </c>
      <c r="I16" s="276">
        <v>924</v>
      </c>
      <c r="J16" s="1537">
        <f t="shared" si="1"/>
        <v>1.8480000000000001</v>
      </c>
      <c r="K16" s="682"/>
      <c r="L16" s="363"/>
    </row>
    <row r="17" spans="1:12">
      <c r="A17" s="267"/>
      <c r="B17" s="268"/>
      <c r="C17" s="428" t="s">
        <v>222</v>
      </c>
      <c r="D17" s="1156">
        <v>3150</v>
      </c>
      <c r="E17" s="273">
        <v>3937</v>
      </c>
      <c r="F17" s="525">
        <v>4087</v>
      </c>
      <c r="G17" s="525"/>
      <c r="H17" s="526">
        <f t="shared" si="0"/>
        <v>4087</v>
      </c>
      <c r="I17" s="276">
        <v>6063</v>
      </c>
      <c r="J17" s="1537">
        <f t="shared" si="1"/>
        <v>1.4834842182529973</v>
      </c>
      <c r="K17" s="682"/>
      <c r="L17" s="363"/>
    </row>
    <row r="18" spans="1:12" hidden="1">
      <c r="A18" s="267"/>
      <c r="B18" s="268"/>
      <c r="C18" s="428" t="s">
        <v>231</v>
      </c>
      <c r="D18" s="1165"/>
      <c r="E18" s="273"/>
      <c r="F18" s="525"/>
      <c r="G18" s="525"/>
      <c r="H18" s="526">
        <f t="shared" si="0"/>
        <v>0</v>
      </c>
      <c r="I18" s="276"/>
      <c r="J18" s="1537" t="e">
        <f t="shared" si="1"/>
        <v>#DIV/0!</v>
      </c>
      <c r="K18" s="682"/>
      <c r="L18" s="363"/>
    </row>
    <row r="19" spans="1:12">
      <c r="A19" s="267"/>
      <c r="B19" s="268"/>
      <c r="C19" s="428" t="s">
        <v>223</v>
      </c>
      <c r="D19" s="1156">
        <v>13800</v>
      </c>
      <c r="E19" s="273">
        <v>11339</v>
      </c>
      <c r="F19" s="525">
        <v>11339</v>
      </c>
      <c r="G19" s="525">
        <v>310</v>
      </c>
      <c r="H19" s="526">
        <f t="shared" si="0"/>
        <v>11649</v>
      </c>
      <c r="I19" s="276">
        <v>11818</v>
      </c>
      <c r="J19" s="1537">
        <f t="shared" si="1"/>
        <v>1.0145076830629238</v>
      </c>
      <c r="K19" s="682"/>
      <c r="L19" s="363"/>
    </row>
    <row r="20" spans="1:12">
      <c r="A20" s="267"/>
      <c r="B20" s="268"/>
      <c r="C20" s="428" t="s">
        <v>224</v>
      </c>
      <c r="D20" s="1156">
        <v>140</v>
      </c>
      <c r="E20" s="273">
        <v>142</v>
      </c>
      <c r="F20" s="527">
        <v>299</v>
      </c>
      <c r="G20" s="525"/>
      <c r="H20" s="526">
        <f t="shared" si="0"/>
        <v>299</v>
      </c>
      <c r="I20" s="276">
        <v>523</v>
      </c>
      <c r="J20" s="1537">
        <f t="shared" si="1"/>
        <v>1.7491638795986622</v>
      </c>
      <c r="K20" s="682">
        <v>299</v>
      </c>
      <c r="L20" s="363"/>
    </row>
    <row r="21" spans="1:12">
      <c r="A21" s="267"/>
      <c r="B21" s="268">
        <v>3</v>
      </c>
      <c r="C21" s="59" t="s">
        <v>842</v>
      </c>
      <c r="D21" s="1156">
        <f>SUM(D22:D27)</f>
        <v>4590</v>
      </c>
      <c r="E21" s="273">
        <f>SUM(E22:E28)</f>
        <v>4162</v>
      </c>
      <c r="F21" s="273">
        <f>SUM(F22:F28)</f>
        <v>10896</v>
      </c>
      <c r="G21" s="525">
        <f>SUM(G22:G28)</f>
        <v>85</v>
      </c>
      <c r="H21" s="526">
        <f t="shared" si="0"/>
        <v>10981</v>
      </c>
      <c r="I21" s="276">
        <f>SUM(I22:I28)</f>
        <v>11601</v>
      </c>
      <c r="J21" s="1537">
        <f>I21/H21</f>
        <v>1.0564611601857754</v>
      </c>
      <c r="K21" s="608">
        <f>SUM(K22:K28)</f>
        <v>81</v>
      </c>
      <c r="L21" s="273">
        <f>SUM(L22:L28)</f>
        <v>0</v>
      </c>
    </row>
    <row r="22" spans="1:12" hidden="1">
      <c r="A22" s="267"/>
      <c r="B22" s="268"/>
      <c r="C22" s="428" t="s">
        <v>762</v>
      </c>
      <c r="D22" s="1156"/>
      <c r="E22" s="273"/>
      <c r="F22" s="525"/>
      <c r="G22" s="525"/>
      <c r="H22" s="526">
        <f t="shared" si="0"/>
        <v>0</v>
      </c>
      <c r="I22" s="276"/>
      <c r="J22" s="1537"/>
      <c r="K22" s="682"/>
      <c r="L22" s="363"/>
    </row>
    <row r="23" spans="1:12">
      <c r="A23" s="267"/>
      <c r="B23" s="268"/>
      <c r="C23" s="428" t="s">
        <v>224</v>
      </c>
      <c r="D23" s="1156">
        <v>40</v>
      </c>
      <c r="E23" s="273">
        <v>38</v>
      </c>
      <c r="F23" s="525">
        <v>81</v>
      </c>
      <c r="G23" s="525"/>
      <c r="H23" s="526">
        <f t="shared" si="0"/>
        <v>81</v>
      </c>
      <c r="I23" s="276">
        <v>141</v>
      </c>
      <c r="J23" s="1537">
        <f t="shared" ref="J23:J28" si="2">I23/H23</f>
        <v>1.7407407407407407</v>
      </c>
      <c r="K23" s="682">
        <v>81</v>
      </c>
      <c r="L23" s="363"/>
    </row>
    <row r="24" spans="1:12" hidden="1">
      <c r="A24" s="267"/>
      <c r="B24" s="268"/>
      <c r="C24" s="428" t="s">
        <v>429</v>
      </c>
      <c r="D24" s="1156"/>
      <c r="E24" s="273"/>
      <c r="F24" s="525"/>
      <c r="G24" s="525"/>
      <c r="H24" s="526">
        <f t="shared" si="0"/>
        <v>0</v>
      </c>
      <c r="I24" s="276"/>
      <c r="J24" s="1537" t="e">
        <f t="shared" si="2"/>
        <v>#DIV/0!</v>
      </c>
      <c r="K24" s="682"/>
      <c r="L24" s="363"/>
    </row>
    <row r="25" spans="1:12">
      <c r="A25" s="267"/>
      <c r="B25" s="268"/>
      <c r="C25" s="428" t="s">
        <v>762</v>
      </c>
      <c r="D25" s="1156"/>
      <c r="E25" s="273"/>
      <c r="F25" s="525">
        <v>50</v>
      </c>
      <c r="G25" s="525"/>
      <c r="H25" s="526">
        <f t="shared" si="0"/>
        <v>50</v>
      </c>
      <c r="I25" s="276">
        <v>128</v>
      </c>
      <c r="J25" s="1537">
        <f t="shared" si="2"/>
        <v>2.56</v>
      </c>
      <c r="K25" s="682"/>
      <c r="L25" s="363"/>
    </row>
    <row r="26" spans="1:12">
      <c r="A26" s="267"/>
      <c r="B26" s="268"/>
      <c r="C26" s="428" t="s">
        <v>222</v>
      </c>
      <c r="D26" s="1156">
        <v>850</v>
      </c>
      <c r="E26" s="273">
        <v>1063</v>
      </c>
      <c r="F26" s="525">
        <v>1063</v>
      </c>
      <c r="G26" s="525"/>
      <c r="H26" s="526">
        <f t="shared" si="0"/>
        <v>1063</v>
      </c>
      <c r="I26" s="276">
        <v>1502</v>
      </c>
      <c r="J26" s="1537">
        <f t="shared" si="2"/>
        <v>1.4129821260583255</v>
      </c>
      <c r="K26" s="682"/>
      <c r="L26" s="363"/>
    </row>
    <row r="27" spans="1:12">
      <c r="A27" s="267"/>
      <c r="B27" s="268"/>
      <c r="C27" s="428" t="s">
        <v>223</v>
      </c>
      <c r="D27" s="1156">
        <v>3700</v>
      </c>
      <c r="E27" s="273">
        <v>3061</v>
      </c>
      <c r="F27" s="525">
        <v>3061</v>
      </c>
      <c r="G27" s="525">
        <v>85</v>
      </c>
      <c r="H27" s="526">
        <f t="shared" si="0"/>
        <v>3146</v>
      </c>
      <c r="I27" s="276">
        <v>3189</v>
      </c>
      <c r="J27" s="1537">
        <f t="shared" si="2"/>
        <v>1.0136681500317863</v>
      </c>
      <c r="K27" s="682"/>
      <c r="L27" s="363"/>
    </row>
    <row r="28" spans="1:12">
      <c r="A28" s="267"/>
      <c r="B28" s="268"/>
      <c r="C28" s="428" t="s">
        <v>795</v>
      </c>
      <c r="D28" s="1156"/>
      <c r="E28" s="273"/>
      <c r="F28" s="525">
        <v>6641</v>
      </c>
      <c r="G28" s="525"/>
      <c r="H28" s="526">
        <f t="shared" si="0"/>
        <v>6641</v>
      </c>
      <c r="I28" s="276">
        <v>6641</v>
      </c>
      <c r="J28" s="1537">
        <f t="shared" si="2"/>
        <v>1</v>
      </c>
      <c r="K28" s="682"/>
      <c r="L28" s="363"/>
    </row>
    <row r="29" spans="1:12">
      <c r="A29" s="267"/>
      <c r="B29" s="268">
        <v>4</v>
      </c>
      <c r="C29" s="59" t="s">
        <v>844</v>
      </c>
      <c r="D29" s="1141"/>
      <c r="E29" s="273">
        <f>SUM(E30:E30)</f>
        <v>0</v>
      </c>
      <c r="F29" s="525"/>
      <c r="G29" s="525"/>
      <c r="H29" s="526">
        <f t="shared" si="0"/>
        <v>0</v>
      </c>
      <c r="I29" s="276">
        <f>SUM(I30)</f>
        <v>0</v>
      </c>
      <c r="J29" s="1537"/>
      <c r="K29" s="682"/>
      <c r="L29" s="363"/>
    </row>
    <row r="30" spans="1:12" hidden="1">
      <c r="A30" s="267"/>
      <c r="B30" s="268"/>
      <c r="C30" s="428"/>
      <c r="D30" s="1165"/>
      <c r="E30" s="273"/>
      <c r="F30" s="525"/>
      <c r="G30" s="525">
        <v>0</v>
      </c>
      <c r="H30" s="526">
        <f t="shared" si="0"/>
        <v>0</v>
      </c>
      <c r="I30" s="276"/>
      <c r="J30" s="1537"/>
      <c r="K30" s="682"/>
      <c r="L30" s="363"/>
    </row>
    <row r="31" spans="1:12">
      <c r="A31" s="267"/>
      <c r="B31" s="268">
        <v>5</v>
      </c>
      <c r="C31" s="59" t="s">
        <v>427</v>
      </c>
      <c r="D31" s="1156">
        <f>D32</f>
        <v>18110</v>
      </c>
      <c r="E31" s="608">
        <f>E32</f>
        <v>21000</v>
      </c>
      <c r="F31" s="608">
        <f>F32</f>
        <v>21000</v>
      </c>
      <c r="G31" s="525">
        <f>G32</f>
        <v>0</v>
      </c>
      <c r="H31" s="526">
        <f t="shared" si="0"/>
        <v>21000</v>
      </c>
      <c r="I31" s="276">
        <f>I32</f>
        <v>22344</v>
      </c>
      <c r="J31" s="1537">
        <f>I31/H31</f>
        <v>1.0640000000000001</v>
      </c>
      <c r="K31" s="608">
        <f>K32</f>
        <v>0</v>
      </c>
      <c r="L31" s="608">
        <f>L32</f>
        <v>0</v>
      </c>
    </row>
    <row r="32" spans="1:12">
      <c r="A32" s="267"/>
      <c r="B32" s="268"/>
      <c r="C32" s="428" t="s">
        <v>762</v>
      </c>
      <c r="D32" s="1156">
        <v>18110</v>
      </c>
      <c r="E32" s="273">
        <v>21000</v>
      </c>
      <c r="F32" s="525">
        <v>21000</v>
      </c>
      <c r="G32" s="525"/>
      <c r="H32" s="526">
        <f t="shared" si="0"/>
        <v>21000</v>
      </c>
      <c r="I32" s="276">
        <v>22344</v>
      </c>
      <c r="J32" s="1537">
        <f>I32/H32</f>
        <v>1.0640000000000001</v>
      </c>
      <c r="K32" s="682"/>
      <c r="L32" s="363"/>
    </row>
    <row r="33" spans="1:12" hidden="1">
      <c r="A33" s="267"/>
      <c r="B33" s="268"/>
      <c r="C33" s="428"/>
      <c r="D33" s="1165"/>
      <c r="E33" s="273"/>
      <c r="F33" s="525"/>
      <c r="G33" s="525"/>
      <c r="H33" s="526">
        <f t="shared" si="0"/>
        <v>0</v>
      </c>
      <c r="I33" s="276"/>
      <c r="J33" s="1537" t="e">
        <f>I33/H33</f>
        <v>#DIV/0!</v>
      </c>
      <c r="K33" s="682"/>
      <c r="L33" s="363"/>
    </row>
    <row r="34" spans="1:12" hidden="1">
      <c r="A34" s="267"/>
      <c r="B34" s="268"/>
      <c r="C34" s="428"/>
      <c r="D34" s="1165"/>
      <c r="E34" s="273"/>
      <c r="F34" s="525"/>
      <c r="G34" s="525"/>
      <c r="H34" s="526">
        <f t="shared" si="0"/>
        <v>0</v>
      </c>
      <c r="I34" s="276"/>
      <c r="J34" s="1537" t="e">
        <f>I34/H34</f>
        <v>#DIV/0!</v>
      </c>
      <c r="K34" s="682"/>
      <c r="L34" s="363"/>
    </row>
    <row r="35" spans="1:12">
      <c r="A35" s="267"/>
      <c r="B35" s="268">
        <v>5</v>
      </c>
      <c r="C35" s="59" t="s">
        <v>893</v>
      </c>
      <c r="D35" s="1141"/>
      <c r="E35" s="273"/>
      <c r="F35" s="525"/>
      <c r="G35" s="525">
        <f>G37+G36</f>
        <v>0</v>
      </c>
      <c r="H35" s="526">
        <f t="shared" si="0"/>
        <v>0</v>
      </c>
      <c r="I35" s="276"/>
      <c r="J35" s="1537"/>
      <c r="K35" s="682"/>
      <c r="L35" s="363"/>
    </row>
    <row r="36" spans="1:12" hidden="1">
      <c r="A36" s="267"/>
      <c r="B36" s="268"/>
      <c r="C36" s="607" t="s">
        <v>554</v>
      </c>
      <c r="D36" s="1141"/>
      <c r="E36" s="273"/>
      <c r="F36" s="527"/>
      <c r="G36" s="525"/>
      <c r="H36" s="526">
        <f t="shared" si="0"/>
        <v>0</v>
      </c>
      <c r="I36" s="276"/>
      <c r="J36" s="1537"/>
      <c r="K36" s="363"/>
      <c r="L36" s="680"/>
    </row>
    <row r="37" spans="1:12" hidden="1">
      <c r="A37" s="267"/>
      <c r="B37" s="268"/>
      <c r="C37" s="428" t="s">
        <v>222</v>
      </c>
      <c r="D37" s="1141"/>
      <c r="E37" s="273"/>
      <c r="F37" s="527"/>
      <c r="G37" s="525"/>
      <c r="H37" s="526">
        <f t="shared" si="0"/>
        <v>0</v>
      </c>
      <c r="I37" s="276"/>
      <c r="J37" s="1537"/>
      <c r="K37" s="363"/>
      <c r="L37" s="680"/>
    </row>
    <row r="38" spans="1:12">
      <c r="A38" s="267"/>
      <c r="B38" s="268"/>
      <c r="C38" s="66" t="s">
        <v>848</v>
      </c>
      <c r="D38" s="1183">
        <f>D10+D15+D21+D29+D35</f>
        <v>21680</v>
      </c>
      <c r="E38" s="273">
        <f>E10+E15+E21+E29+E31+E35</f>
        <v>40580</v>
      </c>
      <c r="F38" s="273">
        <f>F10+F15+F21+F29+F31+F35</f>
        <v>48121</v>
      </c>
      <c r="G38" s="525">
        <f>G10+G15+G21+G29+G35+G31</f>
        <v>395</v>
      </c>
      <c r="H38" s="526">
        <f t="shared" si="0"/>
        <v>48516</v>
      </c>
      <c r="I38" s="276">
        <f>I10+I15+I21+I29+I31+I35</f>
        <v>53273</v>
      </c>
      <c r="J38" s="1537">
        <f>I38/H38</f>
        <v>1.0980501277928931</v>
      </c>
      <c r="K38" s="608">
        <f>K10+K15+K21+K29+K31+K35</f>
        <v>380</v>
      </c>
      <c r="L38" s="273">
        <f>L10+L15+L21+L29+L31+L35</f>
        <v>0</v>
      </c>
    </row>
    <row r="39" spans="1:12" s="354" customFormat="1" ht="13.8" thickBot="1">
      <c r="A39" s="278"/>
      <c r="B39" s="279">
        <v>6</v>
      </c>
      <c r="C39" s="101" t="s">
        <v>850</v>
      </c>
      <c r="D39" s="1142"/>
      <c r="E39" s="280"/>
      <c r="F39" s="528"/>
      <c r="G39" s="528"/>
      <c r="H39" s="529">
        <f t="shared" si="0"/>
        <v>0</v>
      </c>
      <c r="I39" s="392"/>
      <c r="J39" s="1538"/>
      <c r="K39" s="1525"/>
      <c r="L39" s="393"/>
    </row>
    <row r="40" spans="1:12" s="334" customFormat="1" ht="14.4" thickBot="1">
      <c r="A40" s="284"/>
      <c r="B40" s="285"/>
      <c r="C40" s="77" t="s">
        <v>158</v>
      </c>
      <c r="D40" s="1162"/>
      <c r="E40" s="286">
        <f>SUM(E38:E39)</f>
        <v>40580</v>
      </c>
      <c r="F40" s="530">
        <f>SUM(F38:F39)</f>
        <v>48121</v>
      </c>
      <c r="G40" s="530">
        <f>SUM(G38:G39)</f>
        <v>395</v>
      </c>
      <c r="H40" s="531">
        <f t="shared" si="0"/>
        <v>48516</v>
      </c>
      <c r="I40" s="448">
        <f>SUM(I38:I39)</f>
        <v>53273</v>
      </c>
      <c r="J40" s="532">
        <f>I40/H40</f>
        <v>1.0980501277928931</v>
      </c>
      <c r="K40" s="366">
        <f>SUM(K38:K39)</f>
        <v>380</v>
      </c>
      <c r="L40" s="286">
        <f>SUM(L38:L39)</f>
        <v>0</v>
      </c>
    </row>
    <row r="41" spans="1:12" s="334" customFormat="1" ht="13.8">
      <c r="A41" s="290">
        <v>3</v>
      </c>
      <c r="B41" s="291"/>
      <c r="C41" s="292" t="s">
        <v>195</v>
      </c>
      <c r="D41" s="1143"/>
      <c r="E41" s="314"/>
      <c r="F41" s="533"/>
      <c r="G41" s="533"/>
      <c r="H41" s="534"/>
      <c r="I41" s="399"/>
      <c r="J41" s="1539"/>
      <c r="K41" s="1526"/>
      <c r="L41" s="406"/>
    </row>
    <row r="42" spans="1:12" s="334" customFormat="1" ht="13.8">
      <c r="A42" s="267"/>
      <c r="B42" s="268">
        <v>1</v>
      </c>
      <c r="C42" s="403" t="s">
        <v>916</v>
      </c>
      <c r="D42" s="1146"/>
      <c r="E42" s="273"/>
      <c r="F42" s="535"/>
      <c r="G42" s="535"/>
      <c r="H42" s="536">
        <f t="shared" ref="H42:H50" si="3">SUM(F42:G42)</f>
        <v>0</v>
      </c>
      <c r="I42" s="298"/>
      <c r="J42" s="1537"/>
      <c r="K42" s="1527"/>
      <c r="L42" s="408"/>
    </row>
    <row r="43" spans="1:12" s="334" customFormat="1" ht="13.8">
      <c r="A43" s="267"/>
      <c r="B43" s="268">
        <v>3</v>
      </c>
      <c r="C43" s="59" t="s">
        <v>891</v>
      </c>
      <c r="D43" s="1156">
        <f>SUM(D44:D49)</f>
        <v>600</v>
      </c>
      <c r="E43" s="1733">
        <f>SUM(E44:E49)</f>
        <v>810</v>
      </c>
      <c r="F43" s="535">
        <f>SUM(F44:F49)</f>
        <v>810</v>
      </c>
      <c r="G43" s="535">
        <f>SUM(G44:G49)</f>
        <v>0</v>
      </c>
      <c r="H43" s="536">
        <f t="shared" si="3"/>
        <v>810</v>
      </c>
      <c r="I43" s="298">
        <f>SUM(I44:I49)</f>
        <v>1080</v>
      </c>
      <c r="J43" s="1537">
        <f>I43/H43</f>
        <v>1.3333333333333333</v>
      </c>
      <c r="K43" s="608">
        <f>SUM(K44:K49)</f>
        <v>810</v>
      </c>
      <c r="L43" s="608">
        <f>SUM(L44:L49)</f>
        <v>0</v>
      </c>
    </row>
    <row r="44" spans="1:12" s="334" customFormat="1" ht="13.8" hidden="1">
      <c r="A44" s="267"/>
      <c r="B44" s="268"/>
      <c r="C44" s="59" t="s">
        <v>225</v>
      </c>
      <c r="D44" s="1141"/>
      <c r="E44" s="273"/>
      <c r="F44" s="536"/>
      <c r="G44" s="537"/>
      <c r="H44" s="536">
        <f t="shared" si="3"/>
        <v>0</v>
      </c>
      <c r="I44" s="300"/>
      <c r="J44" s="1537" t="e">
        <f>I44/H44</f>
        <v>#DIV/0!</v>
      </c>
      <c r="K44" s="1527"/>
      <c r="L44" s="408"/>
    </row>
    <row r="45" spans="1:12" s="334" customFormat="1" ht="14.4" thickBot="1">
      <c r="A45" s="267"/>
      <c r="B45" s="268"/>
      <c r="C45" s="59" t="s">
        <v>563</v>
      </c>
      <c r="D45" s="1141">
        <v>600</v>
      </c>
      <c r="E45" s="273">
        <v>810</v>
      </c>
      <c r="F45" s="535">
        <v>810</v>
      </c>
      <c r="G45" s="537"/>
      <c r="H45" s="536">
        <f t="shared" si="3"/>
        <v>810</v>
      </c>
      <c r="I45" s="300">
        <v>1080</v>
      </c>
      <c r="J45" s="1537">
        <f>I45/H45</f>
        <v>1.3333333333333333</v>
      </c>
      <c r="K45" s="1637">
        <v>810</v>
      </c>
      <c r="L45" s="408"/>
    </row>
    <row r="46" spans="1:12" s="334" customFormat="1" ht="14.4" hidden="1" thickBot="1">
      <c r="A46" s="267"/>
      <c r="B46" s="268"/>
      <c r="C46" s="59"/>
      <c r="D46" s="1141"/>
      <c r="E46" s="273"/>
      <c r="F46" s="535"/>
      <c r="G46" s="537"/>
      <c r="H46" s="538">
        <f t="shared" si="3"/>
        <v>0</v>
      </c>
      <c r="I46" s="300"/>
      <c r="J46" s="1537"/>
      <c r="K46" s="1527"/>
      <c r="L46" s="408"/>
    </row>
    <row r="47" spans="1:12" s="334" customFormat="1" ht="14.4" hidden="1" thickBot="1">
      <c r="A47" s="267"/>
      <c r="B47" s="268"/>
      <c r="C47" s="59"/>
      <c r="D47" s="1141"/>
      <c r="E47" s="273"/>
      <c r="F47" s="535"/>
      <c r="G47" s="535"/>
      <c r="H47" s="536">
        <f t="shared" si="3"/>
        <v>0</v>
      </c>
      <c r="I47" s="298"/>
      <c r="J47" s="1537" t="e">
        <f>I47/H47</f>
        <v>#DIV/0!</v>
      </c>
      <c r="K47" s="1527"/>
      <c r="L47" s="408"/>
    </row>
    <row r="48" spans="1:12" s="334" customFormat="1" ht="14.4" hidden="1" thickBot="1">
      <c r="A48" s="267"/>
      <c r="B48" s="268"/>
      <c r="C48" s="59"/>
      <c r="D48" s="1141"/>
      <c r="E48" s="273"/>
      <c r="F48" s="535"/>
      <c r="G48" s="535"/>
      <c r="H48" s="536">
        <f t="shared" si="3"/>
        <v>0</v>
      </c>
      <c r="I48" s="312"/>
      <c r="J48" s="1540"/>
      <c r="K48" s="1527"/>
      <c r="L48" s="408"/>
    </row>
    <row r="49" spans="1:12" s="334" customFormat="1" ht="14.4" hidden="1" thickBot="1">
      <c r="A49" s="305"/>
      <c r="B49" s="306"/>
      <c r="C49" s="307"/>
      <c r="D49" s="1164"/>
      <c r="E49" s="308"/>
      <c r="F49" s="539"/>
      <c r="G49" s="539"/>
      <c r="H49" s="540">
        <f t="shared" si="3"/>
        <v>0</v>
      </c>
      <c r="I49" s="312"/>
      <c r="J49" s="1540"/>
      <c r="K49" s="1528"/>
      <c r="L49" s="411"/>
    </row>
    <row r="50" spans="1:12" s="334" customFormat="1" ht="14.4" thickBot="1">
      <c r="A50" s="284"/>
      <c r="B50" s="285"/>
      <c r="C50" s="77" t="s">
        <v>195</v>
      </c>
      <c r="D50" s="1184">
        <f>D43</f>
        <v>600</v>
      </c>
      <c r="E50" s="286">
        <f>E42+E43</f>
        <v>810</v>
      </c>
      <c r="F50" s="447">
        <f>F42+F43</f>
        <v>810</v>
      </c>
      <c r="G50" s="447">
        <f>G42+G43</f>
        <v>0</v>
      </c>
      <c r="H50" s="459">
        <f t="shared" si="3"/>
        <v>810</v>
      </c>
      <c r="I50" s="288">
        <f>I42+I43</f>
        <v>1080</v>
      </c>
      <c r="J50" s="532">
        <f>I50/H50</f>
        <v>1.3333333333333333</v>
      </c>
      <c r="K50" s="366">
        <f>K42+K43</f>
        <v>810</v>
      </c>
      <c r="L50" s="286">
        <f>L42+L43</f>
        <v>0</v>
      </c>
    </row>
    <row r="51" spans="1:12" s="334" customFormat="1" ht="13.8">
      <c r="A51" s="290">
        <v>4</v>
      </c>
      <c r="B51" s="291"/>
      <c r="C51" s="292" t="s">
        <v>924</v>
      </c>
      <c r="D51" s="1143"/>
      <c r="E51" s="314"/>
      <c r="F51" s="533"/>
      <c r="G51" s="533"/>
      <c r="H51" s="534"/>
      <c r="I51" s="399"/>
      <c r="J51" s="1539"/>
      <c r="K51" s="1534"/>
      <c r="L51" s="400"/>
    </row>
    <row r="52" spans="1:12" s="334" customFormat="1" ht="13.8">
      <c r="A52" s="267"/>
      <c r="B52" s="268">
        <v>1</v>
      </c>
      <c r="C52" s="59" t="s">
        <v>926</v>
      </c>
      <c r="D52" s="1141"/>
      <c r="E52" s="273"/>
      <c r="F52" s="541"/>
      <c r="G52" s="541"/>
      <c r="H52" s="542">
        <f t="shared" ref="H52:H57" si="4">SUM(F52:G52)</f>
        <v>0</v>
      </c>
      <c r="I52" s="407"/>
      <c r="J52" s="1537"/>
      <c r="K52" s="1527"/>
      <c r="L52" s="408"/>
    </row>
    <row r="53" spans="1:12" s="334" customFormat="1" ht="13.8">
      <c r="A53" s="267"/>
      <c r="B53" s="268">
        <v>2</v>
      </c>
      <c r="C53" s="59" t="s">
        <v>161</v>
      </c>
      <c r="D53" s="1141"/>
      <c r="E53" s="273"/>
      <c r="F53" s="541"/>
      <c r="G53" s="541"/>
      <c r="H53" s="542">
        <f t="shared" si="4"/>
        <v>0</v>
      </c>
      <c r="I53" s="407"/>
      <c r="J53" s="1537"/>
      <c r="K53" s="1527"/>
      <c r="L53" s="408"/>
    </row>
    <row r="54" spans="1:12" s="334" customFormat="1" ht="13.8">
      <c r="A54" s="267"/>
      <c r="B54" s="268"/>
      <c r="C54" s="315" t="s">
        <v>226</v>
      </c>
      <c r="D54" s="1144"/>
      <c r="E54" s="316">
        <f>E52+E53</f>
        <v>0</v>
      </c>
      <c r="F54" s="543">
        <f>F52+F53</f>
        <v>0</v>
      </c>
      <c r="G54" s="543">
        <f>G52+G53</f>
        <v>0</v>
      </c>
      <c r="H54" s="544">
        <f t="shared" si="4"/>
        <v>0</v>
      </c>
      <c r="I54" s="545">
        <f>I52+I53</f>
        <v>0</v>
      </c>
      <c r="J54" s="1537"/>
      <c r="K54" s="1527"/>
      <c r="L54" s="408"/>
    </row>
    <row r="55" spans="1:12" s="334" customFormat="1" ht="13.8">
      <c r="A55" s="267"/>
      <c r="B55" s="268">
        <v>3</v>
      </c>
      <c r="C55" s="59" t="s">
        <v>940</v>
      </c>
      <c r="D55" s="1141"/>
      <c r="E55" s="273"/>
      <c r="F55" s="541"/>
      <c r="G55" s="541"/>
      <c r="H55" s="542">
        <f t="shared" si="4"/>
        <v>0</v>
      </c>
      <c r="I55" s="407"/>
      <c r="J55" s="1537"/>
      <c r="K55" s="1527"/>
      <c r="L55" s="408"/>
    </row>
    <row r="56" spans="1:12" s="334" customFormat="1" ht="14.4" thickBot="1">
      <c r="A56" s="278"/>
      <c r="B56" s="279"/>
      <c r="C56" s="319" t="s">
        <v>945</v>
      </c>
      <c r="D56" s="1145"/>
      <c r="E56" s="320">
        <f>E55</f>
        <v>0</v>
      </c>
      <c r="F56" s="546">
        <f>F55</f>
        <v>0</v>
      </c>
      <c r="G56" s="546">
        <f>G55</f>
        <v>0</v>
      </c>
      <c r="H56" s="504">
        <f t="shared" si="4"/>
        <v>0</v>
      </c>
      <c r="I56" s="547">
        <f>I55</f>
        <v>0</v>
      </c>
      <c r="J56" s="1541"/>
      <c r="K56" s="1535"/>
      <c r="L56" s="1393"/>
    </row>
    <row r="57" spans="1:12" s="334" customFormat="1" ht="13.8">
      <c r="A57" s="323"/>
      <c r="B57" s="324"/>
      <c r="C57" s="325" t="s">
        <v>228</v>
      </c>
      <c r="D57" s="1180"/>
      <c r="E57" s="326">
        <f>E54+E56</f>
        <v>0</v>
      </c>
      <c r="F57" s="548">
        <f>F54+F56</f>
        <v>0</v>
      </c>
      <c r="G57" s="548">
        <f>G54+G56</f>
        <v>0</v>
      </c>
      <c r="H57" s="549">
        <f t="shared" si="4"/>
        <v>0</v>
      </c>
      <c r="I57" s="550">
        <f>I54+I56</f>
        <v>0</v>
      </c>
      <c r="J57" s="1539"/>
      <c r="K57" s="1526"/>
      <c r="L57" s="406"/>
    </row>
    <row r="58" spans="1:12" s="334" customFormat="1" ht="3" customHeight="1">
      <c r="A58" s="423"/>
      <c r="B58" s="424"/>
      <c r="C58" s="315"/>
      <c r="D58" s="1144"/>
      <c r="E58" s="316"/>
      <c r="F58" s="541"/>
      <c r="G58" s="541"/>
      <c r="H58" s="542"/>
      <c r="I58" s="407"/>
      <c r="J58" s="1537"/>
      <c r="K58" s="1527"/>
      <c r="L58" s="408"/>
    </row>
    <row r="59" spans="1:12" s="334" customFormat="1" ht="15.6">
      <c r="A59" s="423"/>
      <c r="B59" s="424"/>
      <c r="C59" s="425" t="s">
        <v>197</v>
      </c>
      <c r="D59" s="1139"/>
      <c r="E59" s="316"/>
      <c r="F59" s="541"/>
      <c r="G59" s="541"/>
      <c r="H59" s="542"/>
      <c r="I59" s="407"/>
      <c r="J59" s="1537"/>
      <c r="K59" s="1527"/>
      <c r="L59" s="408"/>
    </row>
    <row r="60" spans="1:12" s="334" customFormat="1" ht="15.6" hidden="1">
      <c r="A60" s="551"/>
      <c r="B60" s="552"/>
      <c r="C60" s="520"/>
      <c r="D60" s="1696"/>
      <c r="E60" s="1697"/>
      <c r="F60" s="541"/>
      <c r="G60" s="541"/>
      <c r="H60" s="542"/>
      <c r="I60" s="407"/>
      <c r="J60" s="1537"/>
      <c r="K60" s="1527"/>
      <c r="L60" s="408"/>
    </row>
    <row r="61" spans="1:12" s="334" customFormat="1" ht="13.8" hidden="1">
      <c r="A61" s="551"/>
      <c r="B61" s="552"/>
      <c r="C61" s="607"/>
      <c r="D61" s="1181"/>
      <c r="E61" s="314">
        <f>E11+E16+E22+E30+E47+E48+E49</f>
        <v>0</v>
      </c>
      <c r="F61" s="535"/>
      <c r="G61" s="535">
        <f>G36</f>
        <v>0</v>
      </c>
      <c r="H61" s="536">
        <f t="shared" ref="H61:H68" si="5">SUM(F61:G61)</f>
        <v>0</v>
      </c>
      <c r="I61" s="298"/>
      <c r="J61" s="1537"/>
      <c r="K61" s="1527"/>
      <c r="L61" s="408"/>
    </row>
    <row r="62" spans="1:12" s="334" customFormat="1" ht="13.8">
      <c r="A62" s="423"/>
      <c r="B62" s="424"/>
      <c r="C62" s="428" t="s">
        <v>795</v>
      </c>
      <c r="D62" s="1165"/>
      <c r="E62" s="273">
        <f>E46</f>
        <v>0</v>
      </c>
      <c r="F62" s="535">
        <f>F28</f>
        <v>6641</v>
      </c>
      <c r="G62" s="535">
        <f>G28</f>
        <v>0</v>
      </c>
      <c r="H62" s="536">
        <f t="shared" si="5"/>
        <v>6641</v>
      </c>
      <c r="I62" s="298">
        <f>I28</f>
        <v>6641</v>
      </c>
      <c r="J62" s="1537">
        <f t="shared" ref="J62:J68" si="6">I62/H62</f>
        <v>1</v>
      </c>
      <c r="K62" s="1527"/>
      <c r="L62" s="408"/>
    </row>
    <row r="63" spans="1:12" s="334" customFormat="1" ht="13.8">
      <c r="A63" s="423"/>
      <c r="B63" s="424"/>
      <c r="C63" s="428" t="s">
        <v>563</v>
      </c>
      <c r="D63" s="1156">
        <f>D18+D45</f>
        <v>600</v>
      </c>
      <c r="E63" s="608">
        <f>E18+E45</f>
        <v>810</v>
      </c>
      <c r="F63" s="608">
        <f>F45</f>
        <v>810</v>
      </c>
      <c r="G63" s="535">
        <f>G45</f>
        <v>0</v>
      </c>
      <c r="H63" s="536">
        <f t="shared" si="5"/>
        <v>810</v>
      </c>
      <c r="I63" s="298">
        <f>I45</f>
        <v>1080</v>
      </c>
      <c r="J63" s="1537">
        <f t="shared" si="6"/>
        <v>1.3333333333333333</v>
      </c>
      <c r="K63" s="608">
        <f>K18+K45</f>
        <v>810</v>
      </c>
      <c r="L63" s="608">
        <f>L18+L45</f>
        <v>0</v>
      </c>
    </row>
    <row r="64" spans="1:12" s="334" customFormat="1" ht="13.8">
      <c r="A64" s="423"/>
      <c r="B64" s="424"/>
      <c r="C64" s="428" t="s">
        <v>762</v>
      </c>
      <c r="D64" s="1156">
        <f>D28+D32</f>
        <v>18110</v>
      </c>
      <c r="E64" s="608">
        <f>E28+E32</f>
        <v>21000</v>
      </c>
      <c r="F64" s="535">
        <f>F32+F25+F16</f>
        <v>21550</v>
      </c>
      <c r="G64" s="535">
        <f>G32+G22+G16+G25</f>
        <v>0</v>
      </c>
      <c r="H64" s="536">
        <f t="shared" si="5"/>
        <v>21550</v>
      </c>
      <c r="I64" s="298">
        <f>I16+I25+I32</f>
        <v>23396</v>
      </c>
      <c r="J64" s="1537">
        <f t="shared" si="6"/>
        <v>1.0856612529002321</v>
      </c>
      <c r="K64" s="608">
        <f>K28+K32</f>
        <v>0</v>
      </c>
      <c r="L64" s="608">
        <f>L28+L32</f>
        <v>0</v>
      </c>
    </row>
    <row r="65" spans="1:15" s="334" customFormat="1" ht="13.8">
      <c r="A65" s="423"/>
      <c r="B65" s="424"/>
      <c r="C65" s="428" t="s">
        <v>224</v>
      </c>
      <c r="D65" s="1156">
        <f>D20+D23</f>
        <v>180</v>
      </c>
      <c r="E65" s="608">
        <f>E20+E23</f>
        <v>180</v>
      </c>
      <c r="F65" s="273">
        <f>F20+F23</f>
        <v>380</v>
      </c>
      <c r="G65" s="608">
        <f>G20+G23</f>
        <v>0</v>
      </c>
      <c r="H65" s="536">
        <f t="shared" si="5"/>
        <v>380</v>
      </c>
      <c r="I65" s="298">
        <f>I20+I23</f>
        <v>664</v>
      </c>
      <c r="J65" s="1537">
        <f t="shared" si="6"/>
        <v>1.7473684210526317</v>
      </c>
      <c r="K65" s="608">
        <f>K20+K23</f>
        <v>380</v>
      </c>
      <c r="L65" s="608">
        <f>L20+L23</f>
        <v>0</v>
      </c>
    </row>
    <row r="66" spans="1:15" s="334" customFormat="1" ht="13.8">
      <c r="A66" s="423"/>
      <c r="B66" s="424"/>
      <c r="C66" s="428" t="s">
        <v>222</v>
      </c>
      <c r="D66" s="1156">
        <f>D12+D17+D26</f>
        <v>4000</v>
      </c>
      <c r="E66" s="608">
        <f>E12+E17+E26</f>
        <v>5000</v>
      </c>
      <c r="F66" s="535">
        <f>F11+F17+F26+F44</f>
        <v>5150</v>
      </c>
      <c r="G66" s="535">
        <f>G11+G17+G26+G44+G37</f>
        <v>0</v>
      </c>
      <c r="H66" s="536">
        <f t="shared" si="5"/>
        <v>5150</v>
      </c>
      <c r="I66" s="298">
        <f>I11+I17+I26</f>
        <v>7565</v>
      </c>
      <c r="J66" s="1537">
        <f t="shared" si="6"/>
        <v>1.4689320388349514</v>
      </c>
      <c r="K66" s="608">
        <f>K12+K17+K26</f>
        <v>0</v>
      </c>
      <c r="L66" s="608">
        <f>L12+L17+L26</f>
        <v>0</v>
      </c>
      <c r="M66" s="433"/>
    </row>
    <row r="67" spans="1:15" s="334" customFormat="1" ht="14.4" thickBot="1">
      <c r="A67" s="423"/>
      <c r="B67" s="424"/>
      <c r="C67" s="428" t="s">
        <v>223</v>
      </c>
      <c r="D67" s="1158">
        <f>D13+D19+D27+D33</f>
        <v>17500</v>
      </c>
      <c r="E67" s="608">
        <f>E13+E19+E27+E33</f>
        <v>14400</v>
      </c>
      <c r="F67" s="273">
        <f>F13+F19+F27+F33</f>
        <v>14400</v>
      </c>
      <c r="G67" s="535">
        <f>G13+G19+G27+G33</f>
        <v>395</v>
      </c>
      <c r="H67" s="536">
        <f t="shared" si="5"/>
        <v>14795</v>
      </c>
      <c r="I67" s="298">
        <f>I19+I27</f>
        <v>15007</v>
      </c>
      <c r="J67" s="1537">
        <f t="shared" si="6"/>
        <v>1.0143291652585333</v>
      </c>
      <c r="K67" s="608">
        <f>K13+K19+K27+K33</f>
        <v>0</v>
      </c>
      <c r="L67" s="608">
        <f>L13+L19+L27+L33</f>
        <v>0</v>
      </c>
      <c r="O67" s="433"/>
    </row>
    <row r="68" spans="1:15" s="334" customFormat="1" ht="16.2" thickBot="1">
      <c r="A68" s="434"/>
      <c r="B68" s="435"/>
      <c r="C68" s="159" t="s">
        <v>59</v>
      </c>
      <c r="D68" s="1166"/>
      <c r="E68" s="436">
        <f>SUM(E61:E67)</f>
        <v>41390</v>
      </c>
      <c r="F68" s="524">
        <f>SUM(F61:F67)</f>
        <v>48931</v>
      </c>
      <c r="G68" s="524">
        <f>SUM(G61:G67)</f>
        <v>395</v>
      </c>
      <c r="H68" s="523">
        <f t="shared" si="5"/>
        <v>49326</v>
      </c>
      <c r="I68" s="437">
        <f>SUM(I61:I67)</f>
        <v>54353</v>
      </c>
      <c r="J68" s="532">
        <f t="shared" si="6"/>
        <v>1.1019137979969995</v>
      </c>
      <c r="K68" s="624">
        <f>SUM(K61:K67)</f>
        <v>1190</v>
      </c>
      <c r="L68" s="436">
        <f>SUM(L61:L67)</f>
        <v>0</v>
      </c>
    </row>
    <row r="69" spans="1:15" s="334" customFormat="1" ht="3.75" customHeight="1" thickBot="1">
      <c r="A69" s="419"/>
      <c r="B69" s="420"/>
      <c r="C69" s="421"/>
      <c r="D69" s="421"/>
      <c r="E69" s="422"/>
      <c r="F69" s="554"/>
      <c r="G69" s="554"/>
      <c r="H69" s="555"/>
      <c r="I69" s="416"/>
      <c r="J69" s="1540"/>
      <c r="K69" s="1526"/>
      <c r="L69" s="406"/>
    </row>
    <row r="70" spans="1:15" s="387" customFormat="1" ht="16.2" thickBot="1">
      <c r="A70" s="438"/>
      <c r="B70" s="439"/>
      <c r="C70" s="439" t="s">
        <v>229</v>
      </c>
      <c r="D70" s="439"/>
      <c r="E70" s="440"/>
      <c r="F70" s="556"/>
      <c r="G70" s="556"/>
      <c r="H70" s="557"/>
      <c r="I70" s="438"/>
      <c r="J70" s="1542"/>
      <c r="K70" s="1536"/>
      <c r="L70" s="1394"/>
    </row>
    <row r="71" spans="1:15" ht="16.2" thickBot="1">
      <c r="A71" s="443"/>
      <c r="B71" s="444"/>
      <c r="C71" s="445" t="s">
        <v>565</v>
      </c>
      <c r="D71" s="1167">
        <f>SUM(D72:D74)</f>
        <v>500</v>
      </c>
      <c r="E71" s="446">
        <f>SUM(E72:E74)</f>
        <v>450</v>
      </c>
      <c r="F71" s="447">
        <f>SUM(F72:F74)</f>
        <v>450</v>
      </c>
      <c r="G71" s="447">
        <f>SUM(G72:G74)</f>
        <v>0</v>
      </c>
      <c r="H71" s="459">
        <f t="shared" ref="H71:H94" si="7">SUM(F71:G71)</f>
        <v>450</v>
      </c>
      <c r="I71" s="448">
        <f>SUM(I72:I74)</f>
        <v>134</v>
      </c>
      <c r="J71" s="532">
        <f>I71/H71</f>
        <v>0.29777777777777775</v>
      </c>
      <c r="K71" s="460">
        <f>SUM(K72:K74)</f>
        <v>0</v>
      </c>
      <c r="L71" s="446">
        <f>SUM(L72:L74)</f>
        <v>0</v>
      </c>
    </row>
    <row r="72" spans="1:15" ht="15.6">
      <c r="A72" s="449"/>
      <c r="B72" s="450">
        <v>1</v>
      </c>
      <c r="C72" s="500" t="s">
        <v>89</v>
      </c>
      <c r="D72" s="1171"/>
      <c r="E72" s="356"/>
      <c r="F72" s="452"/>
      <c r="G72" s="452"/>
      <c r="H72" s="461">
        <f t="shared" si="7"/>
        <v>0</v>
      </c>
      <c r="I72" s="357"/>
      <c r="J72" s="1539"/>
      <c r="K72" s="691"/>
      <c r="L72" s="685"/>
    </row>
    <row r="73" spans="1:15" ht="15.6">
      <c r="A73" s="449"/>
      <c r="B73" s="450">
        <v>2</v>
      </c>
      <c r="C73" s="451" t="s">
        <v>31</v>
      </c>
      <c r="D73" s="1168"/>
      <c r="E73" s="356"/>
      <c r="F73" s="462"/>
      <c r="G73" s="462"/>
      <c r="H73" s="455">
        <f t="shared" si="7"/>
        <v>0</v>
      </c>
      <c r="I73" s="358"/>
      <c r="J73" s="1537"/>
      <c r="K73" s="682"/>
      <c r="L73" s="363"/>
    </row>
    <row r="74" spans="1:15" ht="16.2" thickBot="1">
      <c r="A74" s="449"/>
      <c r="B74" s="450">
        <v>3</v>
      </c>
      <c r="C74" s="451" t="s">
        <v>91</v>
      </c>
      <c r="D74" s="1168">
        <v>500</v>
      </c>
      <c r="E74" s="356">
        <v>450</v>
      </c>
      <c r="F74" s="456">
        <v>450</v>
      </c>
      <c r="G74" s="456"/>
      <c r="H74" s="457">
        <f t="shared" si="7"/>
        <v>450</v>
      </c>
      <c r="I74" s="255">
        <v>134</v>
      </c>
      <c r="J74" s="1538">
        <f>I74/H74</f>
        <v>0.29777777777777775</v>
      </c>
      <c r="K74" s="593"/>
      <c r="L74" s="514"/>
    </row>
    <row r="75" spans="1:15" ht="16.2" thickBot="1">
      <c r="A75" s="443"/>
      <c r="B75" s="444"/>
      <c r="C75" s="445" t="s">
        <v>597</v>
      </c>
      <c r="D75" s="1167">
        <f>SUM(D76:D78)</f>
        <v>0</v>
      </c>
      <c r="E75" s="1704">
        <f>SUM(E76:E78)</f>
        <v>2000</v>
      </c>
      <c r="F75" s="447">
        <f>SUM(F76:F78)</f>
        <v>2000</v>
      </c>
      <c r="G75" s="447">
        <f>SUM(G76:G78)</f>
        <v>0</v>
      </c>
      <c r="H75" s="459">
        <f t="shared" si="7"/>
        <v>2000</v>
      </c>
      <c r="I75" s="448">
        <f>SUM(I76:I78)</f>
        <v>0</v>
      </c>
      <c r="J75" s="532">
        <f>I75/H75</f>
        <v>0</v>
      </c>
      <c r="K75" s="380"/>
      <c r="L75" s="381"/>
    </row>
    <row r="76" spans="1:15" ht="15.6">
      <c r="A76" s="449"/>
      <c r="B76" s="450">
        <v>1</v>
      </c>
      <c r="C76" s="500" t="s">
        <v>89</v>
      </c>
      <c r="D76" s="1171"/>
      <c r="E76" s="356"/>
      <c r="F76" s="452"/>
      <c r="G76" s="452"/>
      <c r="H76" s="461">
        <f t="shared" si="7"/>
        <v>0</v>
      </c>
      <c r="I76" s="357"/>
      <c r="J76" s="1539"/>
      <c r="K76" s="691"/>
      <c r="L76" s="685"/>
    </row>
    <row r="77" spans="1:15" ht="15.6">
      <c r="A77" s="449"/>
      <c r="B77" s="450">
        <v>2</v>
      </c>
      <c r="C77" s="451" t="s">
        <v>31</v>
      </c>
      <c r="D77" s="1168"/>
      <c r="E77" s="356"/>
      <c r="F77" s="462"/>
      <c r="G77" s="462">
        <v>0</v>
      </c>
      <c r="H77" s="455">
        <f t="shared" si="7"/>
        <v>0</v>
      </c>
      <c r="I77" s="358"/>
      <c r="J77" s="1537"/>
      <c r="K77" s="682"/>
      <c r="L77" s="363"/>
    </row>
    <row r="78" spans="1:15" ht="16.2" thickBot="1">
      <c r="A78" s="449"/>
      <c r="B78" s="450">
        <v>3</v>
      </c>
      <c r="C78" s="451" t="s">
        <v>91</v>
      </c>
      <c r="D78" s="1168"/>
      <c r="E78" s="356">
        <v>2000</v>
      </c>
      <c r="F78" s="456">
        <v>2000</v>
      </c>
      <c r="G78" s="456"/>
      <c r="H78" s="457">
        <f t="shared" si="7"/>
        <v>2000</v>
      </c>
      <c r="I78" s="255"/>
      <c r="J78" s="1538">
        <f>I78/H78</f>
        <v>0</v>
      </c>
      <c r="K78" s="1193"/>
      <c r="L78" s="254"/>
    </row>
    <row r="79" spans="1:15" ht="16.2" thickBot="1">
      <c r="A79" s="443"/>
      <c r="B79" s="444"/>
      <c r="C79" s="445" t="s">
        <v>230</v>
      </c>
      <c r="D79" s="1167">
        <f>SUM(D80:D82)</f>
        <v>500</v>
      </c>
      <c r="E79" s="446">
        <f>SUM(E80:E82)</f>
        <v>500</v>
      </c>
      <c r="F79" s="447">
        <f>SUM(F80:F82)</f>
        <v>600</v>
      </c>
      <c r="G79" s="447">
        <f>SUM(G80:G82)</f>
        <v>0</v>
      </c>
      <c r="H79" s="459">
        <f t="shared" si="7"/>
        <v>600</v>
      </c>
      <c r="I79" s="448">
        <f>SUM(I80:I82)</f>
        <v>557</v>
      </c>
      <c r="J79" s="532">
        <f>I79/H79</f>
        <v>0.92833333333333334</v>
      </c>
      <c r="K79" s="460">
        <f>SUM(K80:K82)</f>
        <v>0</v>
      </c>
      <c r="L79" s="446">
        <f>SUM(L80:L82)</f>
        <v>0</v>
      </c>
    </row>
    <row r="80" spans="1:15" ht="15.6">
      <c r="A80" s="449"/>
      <c r="B80" s="450">
        <v>1</v>
      </c>
      <c r="C80" s="500" t="s">
        <v>89</v>
      </c>
      <c r="D80" s="1171"/>
      <c r="E80" s="356"/>
      <c r="F80" s="452"/>
      <c r="G80" s="452"/>
      <c r="H80" s="461">
        <f t="shared" si="7"/>
        <v>0</v>
      </c>
      <c r="I80" s="357"/>
      <c r="J80" s="1539"/>
      <c r="K80" s="691"/>
      <c r="L80" s="685"/>
    </row>
    <row r="81" spans="1:12" ht="15.6">
      <c r="A81" s="449"/>
      <c r="B81" s="450">
        <v>2</v>
      </c>
      <c r="C81" s="451" t="s">
        <v>31</v>
      </c>
      <c r="D81" s="1168"/>
      <c r="E81" s="356"/>
      <c r="F81" s="462"/>
      <c r="G81" s="462"/>
      <c r="H81" s="455">
        <f t="shared" si="7"/>
        <v>0</v>
      </c>
      <c r="I81" s="358"/>
      <c r="J81" s="1537"/>
      <c r="K81" s="682"/>
      <c r="L81" s="363"/>
    </row>
    <row r="82" spans="1:12" ht="16.2" thickBot="1">
      <c r="A82" s="489"/>
      <c r="B82" s="490">
        <v>3</v>
      </c>
      <c r="C82" s="491" t="s">
        <v>91</v>
      </c>
      <c r="D82" s="1175">
        <v>500</v>
      </c>
      <c r="E82" s="492">
        <v>500</v>
      </c>
      <c r="F82" s="475">
        <v>600</v>
      </c>
      <c r="G82" s="475"/>
      <c r="H82" s="476">
        <f t="shared" si="7"/>
        <v>600</v>
      </c>
      <c r="I82" s="255">
        <v>557</v>
      </c>
      <c r="J82" s="1538">
        <f>I82/H82</f>
        <v>0.92833333333333334</v>
      </c>
      <c r="K82" s="1529"/>
      <c r="L82" s="514"/>
    </row>
    <row r="83" spans="1:12" ht="15" customHeight="1" thickBot="1">
      <c r="A83" s="484"/>
      <c r="B83" s="485"/>
      <c r="C83" s="486" t="s">
        <v>231</v>
      </c>
      <c r="D83" s="1174">
        <f>SUM(D84:D86)</f>
        <v>38000</v>
      </c>
      <c r="E83" s="487">
        <f>SUM(E84:E86)</f>
        <v>32000</v>
      </c>
      <c r="F83" s="558">
        <f>SUM(F84:F86)</f>
        <v>32000</v>
      </c>
      <c r="G83" s="558">
        <f>SUM(G84:G86)</f>
        <v>0</v>
      </c>
      <c r="H83" s="494">
        <f t="shared" si="7"/>
        <v>32000</v>
      </c>
      <c r="I83" s="448">
        <f>SUM(I84:I86)</f>
        <v>26039</v>
      </c>
      <c r="J83" s="532">
        <f>I83/H83</f>
        <v>0.81371875000000005</v>
      </c>
      <c r="K83" s="495">
        <f>SUM(K84:K86)</f>
        <v>0</v>
      </c>
      <c r="L83" s="487">
        <f>SUM(L84:L86)</f>
        <v>0</v>
      </c>
    </row>
    <row r="84" spans="1:12" ht="15" customHeight="1">
      <c r="A84" s="449"/>
      <c r="B84" s="450">
        <v>1</v>
      </c>
      <c r="C84" s="500" t="s">
        <v>89</v>
      </c>
      <c r="D84" s="1171"/>
      <c r="E84" s="356"/>
      <c r="F84" s="452"/>
      <c r="G84" s="452"/>
      <c r="H84" s="461">
        <f t="shared" si="7"/>
        <v>0</v>
      </c>
      <c r="I84" s="357"/>
      <c r="J84" s="1539"/>
      <c r="K84" s="691"/>
      <c r="L84" s="685"/>
    </row>
    <row r="85" spans="1:12" ht="15" customHeight="1">
      <c r="A85" s="449"/>
      <c r="B85" s="450">
        <v>2</v>
      </c>
      <c r="C85" s="451" t="s">
        <v>31</v>
      </c>
      <c r="D85" s="1168"/>
      <c r="E85" s="356"/>
      <c r="F85" s="462"/>
      <c r="G85" s="462"/>
      <c r="H85" s="455">
        <f t="shared" si="7"/>
        <v>0</v>
      </c>
      <c r="I85" s="358"/>
      <c r="J85" s="1537"/>
      <c r="K85" s="682"/>
      <c r="L85" s="363"/>
    </row>
    <row r="86" spans="1:12" ht="15" customHeight="1" thickBot="1">
      <c r="A86" s="489"/>
      <c r="B86" s="490">
        <v>3</v>
      </c>
      <c r="C86" s="491" t="s">
        <v>91</v>
      </c>
      <c r="D86" s="1175">
        <v>38000</v>
      </c>
      <c r="E86" s="1705">
        <v>32000</v>
      </c>
      <c r="F86" s="475">
        <v>32000</v>
      </c>
      <c r="G86" s="475">
        <v>0</v>
      </c>
      <c r="H86" s="476">
        <f t="shared" si="7"/>
        <v>32000</v>
      </c>
      <c r="I86" s="593">
        <v>26039</v>
      </c>
      <c r="J86" s="1541">
        <f>I86/H86</f>
        <v>0.81371875000000005</v>
      </c>
      <c r="K86" s="1529"/>
      <c r="L86" s="514"/>
    </row>
    <row r="87" spans="1:12" ht="15" customHeight="1" thickBot="1">
      <c r="A87" s="443"/>
      <c r="B87" s="444"/>
      <c r="C87" s="445" t="s">
        <v>233</v>
      </c>
      <c r="D87" s="1167">
        <f>SUM(D88:D90)</f>
        <v>1200</v>
      </c>
      <c r="E87" s="446">
        <f>SUM(E88:E90)</f>
        <v>1200</v>
      </c>
      <c r="F87" s="447">
        <f>SUM(F88:F90)</f>
        <v>1200</v>
      </c>
      <c r="G87" s="447">
        <f>SUM(G88:G90)</f>
        <v>0</v>
      </c>
      <c r="H87" s="459">
        <f t="shared" si="7"/>
        <v>1200</v>
      </c>
      <c r="I87" s="448">
        <f>SUM(I88:I90)</f>
        <v>666</v>
      </c>
      <c r="J87" s="532">
        <f>I87/H87</f>
        <v>0.55500000000000005</v>
      </c>
      <c r="K87" s="460">
        <f>SUM(K88:K90)</f>
        <v>0</v>
      </c>
      <c r="L87" s="446">
        <f>SUM(L88:L90)</f>
        <v>0</v>
      </c>
    </row>
    <row r="88" spans="1:12" ht="15" customHeight="1">
      <c r="A88" s="449"/>
      <c r="B88" s="450">
        <v>1</v>
      </c>
      <c r="C88" s="500" t="s">
        <v>89</v>
      </c>
      <c r="D88" s="1171"/>
      <c r="E88" s="356"/>
      <c r="F88" s="452"/>
      <c r="G88" s="452"/>
      <c r="H88" s="461">
        <f t="shared" si="7"/>
        <v>0</v>
      </c>
      <c r="I88" s="357"/>
      <c r="J88" s="1539"/>
      <c r="K88" s="691"/>
      <c r="L88" s="685"/>
    </row>
    <row r="89" spans="1:12" ht="15" customHeight="1">
      <c r="A89" s="449"/>
      <c r="B89" s="450">
        <v>2</v>
      </c>
      <c r="C89" s="451" t="s">
        <v>31</v>
      </c>
      <c r="D89" s="1168"/>
      <c r="E89" s="356"/>
      <c r="F89" s="462"/>
      <c r="G89" s="462"/>
      <c r="H89" s="455">
        <f t="shared" si="7"/>
        <v>0</v>
      </c>
      <c r="I89" s="358"/>
      <c r="J89" s="1537"/>
      <c r="K89" s="682"/>
      <c r="L89" s="363"/>
    </row>
    <row r="90" spans="1:12" ht="15" customHeight="1" thickBot="1">
      <c r="A90" s="449"/>
      <c r="B90" s="450">
        <v>3</v>
      </c>
      <c r="C90" s="451" t="s">
        <v>91</v>
      </c>
      <c r="D90" s="1168">
        <v>1200</v>
      </c>
      <c r="E90" s="356">
        <v>1200</v>
      </c>
      <c r="F90" s="456">
        <v>1200</v>
      </c>
      <c r="G90" s="456">
        <v>0</v>
      </c>
      <c r="H90" s="457">
        <f t="shared" si="7"/>
        <v>1200</v>
      </c>
      <c r="I90" s="255">
        <v>666</v>
      </c>
      <c r="J90" s="1538">
        <f>I90/H90</f>
        <v>0.55500000000000005</v>
      </c>
      <c r="K90" s="1193"/>
      <c r="L90" s="254"/>
    </row>
    <row r="91" spans="1:12" s="1715" customFormat="1" ht="15" customHeight="1" thickBot="1">
      <c r="A91" s="1706"/>
      <c r="B91" s="1707"/>
      <c r="C91" s="1708" t="s">
        <v>234</v>
      </c>
      <c r="D91" s="1709">
        <f>SUM(D92:D94)</f>
        <v>3000</v>
      </c>
      <c r="E91" s="1704">
        <f>SUM(E92:E94)</f>
        <v>3000</v>
      </c>
      <c r="F91" s="1710">
        <f>SUM(F92:F94)</f>
        <v>2400</v>
      </c>
      <c r="G91" s="1710">
        <f>SUM(G92:G94)</f>
        <v>0</v>
      </c>
      <c r="H91" s="1711">
        <f t="shared" si="7"/>
        <v>2400</v>
      </c>
      <c r="I91" s="1712">
        <f>SUM(I92:I94)</f>
        <v>719</v>
      </c>
      <c r="J91" s="1713">
        <f>I91/H91</f>
        <v>0.29958333333333331</v>
      </c>
      <c r="K91" s="1714">
        <f>SUM(K92:K94)</f>
        <v>0</v>
      </c>
      <c r="L91" s="1704">
        <f>SUM(L92:L94)</f>
        <v>0</v>
      </c>
    </row>
    <row r="92" spans="1:12" ht="15" customHeight="1">
      <c r="A92" s="449"/>
      <c r="B92" s="450">
        <v>1</v>
      </c>
      <c r="C92" s="500" t="s">
        <v>89</v>
      </c>
      <c r="D92" s="1171"/>
      <c r="E92" s="356">
        <v>2088</v>
      </c>
      <c r="F92" s="452">
        <v>1388</v>
      </c>
      <c r="G92" s="452"/>
      <c r="H92" s="461">
        <f t="shared" si="7"/>
        <v>1388</v>
      </c>
      <c r="I92" s="357">
        <v>270</v>
      </c>
      <c r="J92" s="1538">
        <f>I92/H92</f>
        <v>0.19452449567723343</v>
      </c>
      <c r="K92" s="691"/>
      <c r="L92" s="685"/>
    </row>
    <row r="93" spans="1:12" ht="15" customHeight="1">
      <c r="A93" s="449"/>
      <c r="B93" s="450">
        <v>2</v>
      </c>
      <c r="C93" s="451" t="s">
        <v>31</v>
      </c>
      <c r="D93" s="1168">
        <v>640</v>
      </c>
      <c r="E93" s="356">
        <v>912</v>
      </c>
      <c r="F93" s="462">
        <v>912</v>
      </c>
      <c r="G93" s="462"/>
      <c r="H93" s="455">
        <f t="shared" si="7"/>
        <v>912</v>
      </c>
      <c r="I93" s="358">
        <v>403</v>
      </c>
      <c r="J93" s="1538">
        <f>I93/H93</f>
        <v>0.44188596491228072</v>
      </c>
      <c r="K93" s="682"/>
      <c r="L93" s="363"/>
    </row>
    <row r="94" spans="1:12" ht="15" customHeight="1" thickBot="1">
      <c r="A94" s="449"/>
      <c r="B94" s="450">
        <v>3</v>
      </c>
      <c r="C94" s="451" t="s">
        <v>91</v>
      </c>
      <c r="D94" s="1168">
        <v>2360</v>
      </c>
      <c r="E94" s="356"/>
      <c r="F94" s="456">
        <v>100</v>
      </c>
      <c r="G94" s="456"/>
      <c r="H94" s="457">
        <f t="shared" si="7"/>
        <v>100</v>
      </c>
      <c r="I94" s="255">
        <v>46</v>
      </c>
      <c r="J94" s="1538">
        <f>I94/H94</f>
        <v>0.46</v>
      </c>
      <c r="K94" s="1193"/>
      <c r="L94" s="254"/>
    </row>
    <row r="95" spans="1:12" ht="15" customHeight="1" thickBot="1">
      <c r="A95" s="443"/>
      <c r="B95" s="444"/>
      <c r="C95" s="445" t="s">
        <v>222</v>
      </c>
      <c r="D95" s="1167">
        <f>SUM(D96:D98)</f>
        <v>10635</v>
      </c>
      <c r="E95" s="446">
        <f>SUM(E96:E98)</f>
        <v>16000</v>
      </c>
      <c r="F95" s="447">
        <f>SUM(F96:F99)</f>
        <v>19000</v>
      </c>
      <c r="G95" s="447">
        <f>SUM(G96:G99)</f>
        <v>180</v>
      </c>
      <c r="H95" s="459">
        <f t="shared" ref="H95:H123" si="8">SUM(F95:G95)</f>
        <v>19180</v>
      </c>
      <c r="I95" s="448">
        <f>SUM(I96:I99)</f>
        <v>10006</v>
      </c>
      <c r="J95" s="532">
        <f t="shared" ref="J95:J104" si="9">I95/H95</f>
        <v>0.52168925964546398</v>
      </c>
      <c r="K95" s="460">
        <f>SUM(K96:K98)</f>
        <v>0</v>
      </c>
      <c r="L95" s="446">
        <f>SUM(L96:L98)</f>
        <v>0</v>
      </c>
    </row>
    <row r="96" spans="1:12" ht="15" customHeight="1">
      <c r="A96" s="449"/>
      <c r="B96" s="450">
        <v>1</v>
      </c>
      <c r="C96" s="500" t="s">
        <v>89</v>
      </c>
      <c r="D96" s="1171">
        <v>500</v>
      </c>
      <c r="E96" s="356">
        <v>820</v>
      </c>
      <c r="F96" s="452">
        <v>820</v>
      </c>
      <c r="G96" s="452">
        <v>180</v>
      </c>
      <c r="H96" s="461">
        <f t="shared" si="8"/>
        <v>1000</v>
      </c>
      <c r="I96" s="357">
        <v>889</v>
      </c>
      <c r="J96" s="1539">
        <f t="shared" si="9"/>
        <v>0.88900000000000001</v>
      </c>
      <c r="K96" s="691"/>
      <c r="L96" s="685"/>
    </row>
    <row r="97" spans="1:12" ht="15" customHeight="1">
      <c r="A97" s="449"/>
      <c r="B97" s="450">
        <v>2</v>
      </c>
      <c r="C97" s="451" t="s">
        <v>31</v>
      </c>
      <c r="D97" s="1168">
        <v>135</v>
      </c>
      <c r="E97" s="356">
        <v>180</v>
      </c>
      <c r="F97" s="462">
        <v>180</v>
      </c>
      <c r="G97" s="462"/>
      <c r="H97" s="455">
        <f t="shared" si="8"/>
        <v>180</v>
      </c>
      <c r="I97" s="358">
        <v>180</v>
      </c>
      <c r="J97" s="1537">
        <f t="shared" si="9"/>
        <v>1</v>
      </c>
      <c r="K97" s="682"/>
      <c r="L97" s="363"/>
    </row>
    <row r="98" spans="1:12" ht="15" customHeight="1">
      <c r="A98" s="449"/>
      <c r="B98" s="450">
        <v>3</v>
      </c>
      <c r="C98" s="451" t="s">
        <v>91</v>
      </c>
      <c r="D98" s="1168">
        <v>10000</v>
      </c>
      <c r="E98" s="356">
        <v>15000</v>
      </c>
      <c r="F98" s="462">
        <v>18000</v>
      </c>
      <c r="G98" s="455"/>
      <c r="H98" s="455">
        <f t="shared" si="8"/>
        <v>18000</v>
      </c>
      <c r="I98" s="358">
        <v>8937</v>
      </c>
      <c r="J98" s="1537">
        <f t="shared" si="9"/>
        <v>0.4965</v>
      </c>
      <c r="K98" s="682"/>
      <c r="L98" s="363"/>
    </row>
    <row r="99" spans="1:12" ht="15" customHeight="1" thickBot="1">
      <c r="A99" s="464"/>
      <c r="B99" s="465">
        <v>4</v>
      </c>
      <c r="C99" s="362" t="s">
        <v>889</v>
      </c>
      <c r="D99" s="1170"/>
      <c r="E99" s="466"/>
      <c r="F99" s="467"/>
      <c r="G99" s="467"/>
      <c r="H99" s="455">
        <f t="shared" si="8"/>
        <v>0</v>
      </c>
      <c r="I99" s="468"/>
      <c r="J99" s="1540"/>
      <c r="K99" s="1515"/>
      <c r="L99" s="638"/>
    </row>
    <row r="100" spans="1:12" ht="15" customHeight="1" thickBot="1">
      <c r="A100" s="443"/>
      <c r="B100" s="444"/>
      <c r="C100" s="445" t="s">
        <v>235</v>
      </c>
      <c r="D100" s="1167">
        <f>SUM(D101:D103)</f>
        <v>8340</v>
      </c>
      <c r="E100" s="1704">
        <f>SUM(E101:E103)</f>
        <v>9110</v>
      </c>
      <c r="F100" s="447">
        <f>SUM(F101:F103)</f>
        <v>11258</v>
      </c>
      <c r="G100" s="447">
        <f>SUM(G101:G103)</f>
        <v>285</v>
      </c>
      <c r="H100" s="459">
        <f t="shared" si="8"/>
        <v>11543</v>
      </c>
      <c r="I100" s="448">
        <f>SUM(I101:I103)</f>
        <v>10111</v>
      </c>
      <c r="J100" s="532">
        <f t="shared" si="9"/>
        <v>0.87594212942909122</v>
      </c>
      <c r="K100" s="460">
        <f>SUM(K101:K103)</f>
        <v>0</v>
      </c>
      <c r="L100" s="446">
        <f>SUM(L101:L103)</f>
        <v>0</v>
      </c>
    </row>
    <row r="101" spans="1:12" ht="15" customHeight="1">
      <c r="A101" s="449"/>
      <c r="B101" s="450">
        <v>1</v>
      </c>
      <c r="C101" s="500" t="s">
        <v>89</v>
      </c>
      <c r="D101" s="1171">
        <v>2655</v>
      </c>
      <c r="E101" s="356">
        <v>1696</v>
      </c>
      <c r="F101" s="452">
        <v>3457</v>
      </c>
      <c r="G101" s="452">
        <v>250</v>
      </c>
      <c r="H101" s="461">
        <f t="shared" si="8"/>
        <v>3707</v>
      </c>
      <c r="I101" s="357">
        <v>3735</v>
      </c>
      <c r="J101" s="1539">
        <f t="shared" si="9"/>
        <v>1.0075532775829512</v>
      </c>
      <c r="K101" s="691"/>
      <c r="L101" s="685"/>
    </row>
    <row r="102" spans="1:12" ht="15" customHeight="1">
      <c r="A102" s="449"/>
      <c r="B102" s="450">
        <v>2</v>
      </c>
      <c r="C102" s="451" t="s">
        <v>31</v>
      </c>
      <c r="D102" s="1168">
        <v>585</v>
      </c>
      <c r="E102" s="356">
        <v>414</v>
      </c>
      <c r="F102" s="462">
        <v>801</v>
      </c>
      <c r="G102" s="462">
        <v>35</v>
      </c>
      <c r="H102" s="455">
        <f t="shared" si="8"/>
        <v>836</v>
      </c>
      <c r="I102" s="358">
        <v>841</v>
      </c>
      <c r="J102" s="1537">
        <f t="shared" si="9"/>
        <v>1.0059808612440191</v>
      </c>
      <c r="K102" s="682"/>
      <c r="L102" s="363"/>
    </row>
    <row r="103" spans="1:12" ht="15" customHeight="1" thickBot="1">
      <c r="A103" s="449"/>
      <c r="B103" s="450">
        <v>3</v>
      </c>
      <c r="C103" s="451" t="s">
        <v>91</v>
      </c>
      <c r="D103" s="1168">
        <v>5100</v>
      </c>
      <c r="E103" s="356">
        <v>7000</v>
      </c>
      <c r="F103" s="456">
        <v>7000</v>
      </c>
      <c r="G103" s="456"/>
      <c r="H103" s="457">
        <f t="shared" si="8"/>
        <v>7000</v>
      </c>
      <c r="I103" s="255">
        <v>5535</v>
      </c>
      <c r="J103" s="1538">
        <f t="shared" si="9"/>
        <v>0.7907142857142857</v>
      </c>
      <c r="K103" s="1193"/>
      <c r="L103" s="254"/>
    </row>
    <row r="104" spans="1:12" ht="15" customHeight="1" thickBot="1">
      <c r="A104" s="443"/>
      <c r="B104" s="444"/>
      <c r="C104" s="445" t="s">
        <v>126</v>
      </c>
      <c r="D104" s="1167">
        <f>SUM(D105:D107)</f>
        <v>1000</v>
      </c>
      <c r="E104" s="1704">
        <f>SUM(E105:E107)</f>
        <v>32000</v>
      </c>
      <c r="F104" s="1704">
        <f>SUM(F105:F107)</f>
        <v>32000</v>
      </c>
      <c r="G104" s="447">
        <f>SUM(G105:G107)</f>
        <v>0</v>
      </c>
      <c r="H104" s="459">
        <f t="shared" si="8"/>
        <v>32000</v>
      </c>
      <c r="I104" s="448">
        <f>SUM(I105:I107)</f>
        <v>75</v>
      </c>
      <c r="J104" s="532">
        <f t="shared" si="9"/>
        <v>2.3437499999999999E-3</v>
      </c>
      <c r="K104" s="460">
        <f>SUM(K105:K107)</f>
        <v>0</v>
      </c>
      <c r="L104" s="446">
        <f>SUM(L105:L107)</f>
        <v>0</v>
      </c>
    </row>
    <row r="105" spans="1:12" ht="15" customHeight="1">
      <c r="A105" s="449"/>
      <c r="B105" s="450">
        <v>1</v>
      </c>
      <c r="C105" s="500" t="s">
        <v>89</v>
      </c>
      <c r="D105" s="1171"/>
      <c r="E105" s="356"/>
      <c r="F105" s="452"/>
      <c r="G105" s="452"/>
      <c r="H105" s="461">
        <f t="shared" si="8"/>
        <v>0</v>
      </c>
      <c r="I105" s="357"/>
      <c r="J105" s="1539"/>
      <c r="K105" s="691"/>
      <c r="L105" s="685"/>
    </row>
    <row r="106" spans="1:12" ht="15" customHeight="1">
      <c r="A106" s="449"/>
      <c r="B106" s="450">
        <v>2</v>
      </c>
      <c r="C106" s="451" t="s">
        <v>31</v>
      </c>
      <c r="D106" s="1168"/>
      <c r="E106" s="356"/>
      <c r="F106" s="462"/>
      <c r="G106" s="462"/>
      <c r="H106" s="455">
        <f t="shared" si="8"/>
        <v>0</v>
      </c>
      <c r="I106" s="358"/>
      <c r="J106" s="1537"/>
      <c r="K106" s="682"/>
      <c r="L106" s="363"/>
    </row>
    <row r="107" spans="1:12" ht="15" customHeight="1" thickBot="1">
      <c r="A107" s="449"/>
      <c r="B107" s="450">
        <v>3</v>
      </c>
      <c r="C107" s="451" t="s">
        <v>91</v>
      </c>
      <c r="D107" s="1168">
        <v>1000</v>
      </c>
      <c r="E107" s="356">
        <v>32000</v>
      </c>
      <c r="F107" s="456">
        <v>32000</v>
      </c>
      <c r="G107" s="456"/>
      <c r="H107" s="457">
        <f t="shared" si="8"/>
        <v>32000</v>
      </c>
      <c r="I107" s="255">
        <v>75</v>
      </c>
      <c r="J107" s="1538">
        <f>I107/H107</f>
        <v>2.3437499999999999E-3</v>
      </c>
      <c r="K107" s="1193"/>
      <c r="L107" s="254"/>
    </row>
    <row r="108" spans="1:12" ht="15" customHeight="1" thickBot="1">
      <c r="A108" s="443"/>
      <c r="B108" s="444"/>
      <c r="C108" s="445" t="s">
        <v>762</v>
      </c>
      <c r="D108" s="446">
        <f>SUM(D109:D111)</f>
        <v>10000</v>
      </c>
      <c r="E108" s="446">
        <f>SUM(E109:E111)</f>
        <v>10000</v>
      </c>
      <c r="F108" s="447">
        <f>SUM(F109:F111)</f>
        <v>15000</v>
      </c>
      <c r="G108" s="447">
        <f>SUM(G109:G111)</f>
        <v>0</v>
      </c>
      <c r="H108" s="459">
        <f t="shared" si="8"/>
        <v>15000</v>
      </c>
      <c r="I108" s="448">
        <f>SUM(I109:I111)</f>
        <v>10257</v>
      </c>
      <c r="J108" s="532">
        <f>I108/H108</f>
        <v>0.68379999999999996</v>
      </c>
      <c r="K108" s="370"/>
      <c r="L108" s="381"/>
    </row>
    <row r="109" spans="1:12" ht="15" customHeight="1">
      <c r="A109" s="498"/>
      <c r="B109" s="499">
        <v>1</v>
      </c>
      <c r="C109" s="500" t="s">
        <v>89</v>
      </c>
      <c r="D109" s="1176"/>
      <c r="E109" s="359"/>
      <c r="F109" s="452"/>
      <c r="G109" s="452">
        <v>0</v>
      </c>
      <c r="H109" s="461">
        <f t="shared" si="8"/>
        <v>0</v>
      </c>
      <c r="I109" s="357"/>
      <c r="J109" s="1539"/>
      <c r="K109" s="691"/>
      <c r="L109" s="685"/>
    </row>
    <row r="110" spans="1:12" ht="15" customHeight="1">
      <c r="A110" s="449"/>
      <c r="B110" s="450">
        <v>2</v>
      </c>
      <c r="C110" s="451" t="s">
        <v>31</v>
      </c>
      <c r="D110" s="1168"/>
      <c r="E110" s="356"/>
      <c r="F110" s="462"/>
      <c r="G110" s="462"/>
      <c r="H110" s="455">
        <f t="shared" si="8"/>
        <v>0</v>
      </c>
      <c r="I110" s="358"/>
      <c r="J110" s="1537"/>
      <c r="K110" s="682"/>
      <c r="L110" s="363"/>
    </row>
    <row r="111" spans="1:12" ht="15" customHeight="1" thickBot="1">
      <c r="A111" s="489"/>
      <c r="B111" s="490">
        <v>3</v>
      </c>
      <c r="C111" s="491" t="s">
        <v>91</v>
      </c>
      <c r="D111" s="1175">
        <v>10000</v>
      </c>
      <c r="E111" s="492">
        <v>10000</v>
      </c>
      <c r="F111" s="475">
        <v>15000</v>
      </c>
      <c r="G111" s="475"/>
      <c r="H111" s="476">
        <f t="shared" si="8"/>
        <v>15000</v>
      </c>
      <c r="I111" s="255">
        <v>10257</v>
      </c>
      <c r="J111" s="1538">
        <f>I111/H111</f>
        <v>0.68379999999999996</v>
      </c>
      <c r="K111" s="1193"/>
      <c r="L111" s="254"/>
    </row>
    <row r="112" spans="1:12" ht="15" customHeight="1" thickBot="1">
      <c r="A112" s="501"/>
      <c r="B112" s="444"/>
      <c r="C112" s="559" t="s">
        <v>293</v>
      </c>
      <c r="D112" s="1182">
        <f>SUM(D113:D115)</f>
        <v>1000</v>
      </c>
      <c r="E112" s="1704">
        <f>E115</f>
        <v>5000</v>
      </c>
      <c r="F112" s="530">
        <f>SUM(F113:F115)</f>
        <v>4000</v>
      </c>
      <c r="G112" s="530">
        <f>SUM(G113:G115)</f>
        <v>0</v>
      </c>
      <c r="H112" s="531">
        <f t="shared" si="8"/>
        <v>4000</v>
      </c>
      <c r="I112" s="448">
        <f>SUM(I113:I115)</f>
        <v>1054</v>
      </c>
      <c r="J112" s="532">
        <f>I112/H112</f>
        <v>0.26350000000000001</v>
      </c>
      <c r="K112" s="460">
        <f>SUM(K113:K115)</f>
        <v>0</v>
      </c>
      <c r="L112" s="446">
        <f>SUM(L113:L115)</f>
        <v>0</v>
      </c>
    </row>
    <row r="113" spans="1:12" ht="15" customHeight="1">
      <c r="A113" s="560"/>
      <c r="B113" s="499">
        <v>1</v>
      </c>
      <c r="C113" s="252" t="s">
        <v>89</v>
      </c>
      <c r="D113" s="1171"/>
      <c r="E113" s="469"/>
      <c r="F113" s="452"/>
      <c r="G113" s="452">
        <v>0</v>
      </c>
      <c r="H113" s="461">
        <f t="shared" si="8"/>
        <v>0</v>
      </c>
      <c r="I113" s="357"/>
      <c r="J113" s="1539"/>
      <c r="K113" s="691"/>
      <c r="L113" s="685"/>
    </row>
    <row r="114" spans="1:12" ht="15" customHeight="1">
      <c r="A114" s="449"/>
      <c r="B114" s="450">
        <v>2</v>
      </c>
      <c r="C114" s="451" t="s">
        <v>31</v>
      </c>
      <c r="D114" s="1168"/>
      <c r="E114" s="356"/>
      <c r="F114" s="462"/>
      <c r="G114" s="462"/>
      <c r="H114" s="455">
        <f t="shared" si="8"/>
        <v>0</v>
      </c>
      <c r="I114" s="358"/>
      <c r="J114" s="1537"/>
      <c r="K114" s="682"/>
      <c r="L114" s="363"/>
    </row>
    <row r="115" spans="1:12" ht="15" customHeight="1" thickBot="1">
      <c r="A115" s="449"/>
      <c r="B115" s="450">
        <v>3</v>
      </c>
      <c r="C115" s="451" t="s">
        <v>91</v>
      </c>
      <c r="D115" s="1168">
        <v>1000</v>
      </c>
      <c r="E115" s="356">
        <v>5000</v>
      </c>
      <c r="F115" s="462">
        <v>4000</v>
      </c>
      <c r="G115" s="462"/>
      <c r="H115" s="455">
        <f t="shared" si="8"/>
        <v>4000</v>
      </c>
      <c r="I115" s="358">
        <v>1054</v>
      </c>
      <c r="J115" s="1537">
        <f>I115/H115</f>
        <v>0.26350000000000001</v>
      </c>
      <c r="K115" s="1193"/>
      <c r="L115" s="254"/>
    </row>
    <row r="116" spans="1:12" ht="15" customHeight="1" thickBot="1">
      <c r="A116" s="443"/>
      <c r="B116" s="444"/>
      <c r="C116" s="445" t="s">
        <v>236</v>
      </c>
      <c r="D116" s="1167">
        <f>SUM(D117:D119)</f>
        <v>2037</v>
      </c>
      <c r="E116" s="446">
        <f>SUM(E117:E119)</f>
        <v>2990</v>
      </c>
      <c r="F116" s="447">
        <f>SUM(F117:F119)</f>
        <v>3219</v>
      </c>
      <c r="G116" s="447">
        <f>SUM(G117:G119)</f>
        <v>2</v>
      </c>
      <c r="H116" s="459">
        <f t="shared" si="8"/>
        <v>3221</v>
      </c>
      <c r="I116" s="448">
        <f>SUM(I117:I119)</f>
        <v>2867</v>
      </c>
      <c r="J116" s="532">
        <f>I116/H116</f>
        <v>0.89009624340267002</v>
      </c>
      <c r="K116" s="460">
        <f>SUM(K117:K119)</f>
        <v>3221</v>
      </c>
      <c r="L116" s="446">
        <f>SUM(L117:L119)</f>
        <v>0</v>
      </c>
    </row>
    <row r="117" spans="1:12" ht="15" customHeight="1">
      <c r="A117" s="498"/>
      <c r="B117" s="499">
        <v>1</v>
      </c>
      <c r="C117" s="500" t="s">
        <v>89</v>
      </c>
      <c r="D117" s="1176">
        <v>1422</v>
      </c>
      <c r="E117" s="359">
        <v>2060</v>
      </c>
      <c r="F117" s="452">
        <v>2246</v>
      </c>
      <c r="G117" s="452">
        <v>2</v>
      </c>
      <c r="H117" s="461">
        <f t="shared" si="8"/>
        <v>2248</v>
      </c>
      <c r="I117" s="357">
        <v>2116</v>
      </c>
      <c r="J117" s="1539">
        <f>I117/H117</f>
        <v>0.94128113879003561</v>
      </c>
      <c r="K117" s="691">
        <v>2248</v>
      </c>
      <c r="L117" s="685"/>
    </row>
    <row r="118" spans="1:12" ht="15" customHeight="1">
      <c r="A118" s="449"/>
      <c r="B118" s="450">
        <v>2</v>
      </c>
      <c r="C118" s="451" t="s">
        <v>31</v>
      </c>
      <c r="D118" s="1168">
        <v>385</v>
      </c>
      <c r="E118" s="356">
        <v>480</v>
      </c>
      <c r="F118" s="462">
        <v>523</v>
      </c>
      <c r="G118" s="462"/>
      <c r="H118" s="455">
        <f t="shared" si="8"/>
        <v>523</v>
      </c>
      <c r="I118" s="358">
        <v>480</v>
      </c>
      <c r="J118" s="1537">
        <f>I118/H118</f>
        <v>0.9177820267686424</v>
      </c>
      <c r="K118" s="682">
        <v>523</v>
      </c>
      <c r="L118" s="363"/>
    </row>
    <row r="119" spans="1:12" ht="15" customHeight="1" thickBot="1">
      <c r="A119" s="489"/>
      <c r="B119" s="490">
        <v>3</v>
      </c>
      <c r="C119" s="491" t="s">
        <v>91</v>
      </c>
      <c r="D119" s="1175">
        <v>230</v>
      </c>
      <c r="E119" s="492">
        <v>450</v>
      </c>
      <c r="F119" s="475">
        <v>450</v>
      </c>
      <c r="G119" s="475"/>
      <c r="H119" s="476">
        <f t="shared" si="8"/>
        <v>450</v>
      </c>
      <c r="I119" s="255">
        <v>271</v>
      </c>
      <c r="J119" s="1538"/>
      <c r="K119" s="593">
        <v>450</v>
      </c>
      <c r="L119" s="514"/>
    </row>
    <row r="120" spans="1:12" ht="15" customHeight="1" thickBot="1">
      <c r="A120" s="443"/>
      <c r="B120" s="444"/>
      <c r="C120" s="445" t="s">
        <v>273</v>
      </c>
      <c r="D120" s="1167">
        <f>SUM(D121:D123)</f>
        <v>0</v>
      </c>
      <c r="E120" s="1704">
        <f>SUM(E121:E123)</f>
        <v>5500</v>
      </c>
      <c r="F120" s="447">
        <f>SUM(F121:F123)</f>
        <v>5500</v>
      </c>
      <c r="G120" s="447">
        <f>SUM(G121:G123)</f>
        <v>0</v>
      </c>
      <c r="H120" s="459">
        <f t="shared" si="8"/>
        <v>5500</v>
      </c>
      <c r="I120" s="448">
        <f>SUM(I121:I123)</f>
        <v>2606</v>
      </c>
      <c r="J120" s="532">
        <f>I120/H120</f>
        <v>0.47381818181818181</v>
      </c>
      <c r="K120" s="380"/>
      <c r="L120" s="381"/>
    </row>
    <row r="121" spans="1:12" ht="15" customHeight="1">
      <c r="A121" s="498"/>
      <c r="B121" s="499">
        <v>1</v>
      </c>
      <c r="C121" s="500" t="s">
        <v>89</v>
      </c>
      <c r="D121" s="1176"/>
      <c r="E121" s="359"/>
      <c r="F121" s="452"/>
      <c r="G121" s="452">
        <v>0</v>
      </c>
      <c r="H121" s="461">
        <f t="shared" si="8"/>
        <v>0</v>
      </c>
      <c r="I121" s="357"/>
      <c r="J121" s="1539"/>
      <c r="K121" s="691"/>
      <c r="L121" s="685"/>
    </row>
    <row r="122" spans="1:12" ht="15" customHeight="1">
      <c r="A122" s="449"/>
      <c r="B122" s="450">
        <v>2</v>
      </c>
      <c r="C122" s="451" t="s">
        <v>31</v>
      </c>
      <c r="D122" s="1168"/>
      <c r="E122" s="356"/>
      <c r="F122" s="462"/>
      <c r="G122" s="462"/>
      <c r="H122" s="455">
        <f t="shared" si="8"/>
        <v>0</v>
      </c>
      <c r="I122" s="358"/>
      <c r="J122" s="1537"/>
      <c r="K122" s="682"/>
      <c r="L122" s="363"/>
    </row>
    <row r="123" spans="1:12" ht="15" customHeight="1" thickBot="1">
      <c r="A123" s="489"/>
      <c r="B123" s="490">
        <v>3</v>
      </c>
      <c r="C123" s="491" t="s">
        <v>91</v>
      </c>
      <c r="D123" s="1175"/>
      <c r="E123" s="492">
        <v>5500</v>
      </c>
      <c r="F123" s="475">
        <v>5500</v>
      </c>
      <c r="G123" s="475"/>
      <c r="H123" s="476">
        <f t="shared" si="8"/>
        <v>5500</v>
      </c>
      <c r="I123" s="255">
        <v>2606</v>
      </c>
      <c r="J123" s="1537">
        <f>I123/H123</f>
        <v>0.47381818181818181</v>
      </c>
      <c r="K123" s="1193"/>
      <c r="L123" s="254"/>
    </row>
    <row r="124" spans="1:12" ht="15" customHeight="1" thickBot="1">
      <c r="A124" s="443"/>
      <c r="B124" s="444"/>
      <c r="C124" s="445" t="s">
        <v>237</v>
      </c>
      <c r="D124" s="1167">
        <f>SUM(D125:D127)</f>
        <v>8000</v>
      </c>
      <c r="E124" s="446">
        <f>SUM(E125:E127)</f>
        <v>8000</v>
      </c>
      <c r="F124" s="447">
        <f>SUM(F125:F127)</f>
        <v>8000</v>
      </c>
      <c r="G124" s="447">
        <f>SUM(G125:G127)</f>
        <v>0</v>
      </c>
      <c r="H124" s="459">
        <f t="shared" ref="H124:H161" si="10">SUM(F124:G124)</f>
        <v>8000</v>
      </c>
      <c r="I124" s="448">
        <f>SUM(I125:I127)</f>
        <v>5052</v>
      </c>
      <c r="J124" s="532">
        <f>I124/H124</f>
        <v>0.63149999999999995</v>
      </c>
      <c r="K124" s="460">
        <f>SUM(K125:K127)</f>
        <v>0</v>
      </c>
      <c r="L124" s="446">
        <f>SUM(L125:L127)</f>
        <v>0</v>
      </c>
    </row>
    <row r="125" spans="1:12" ht="15" customHeight="1">
      <c r="A125" s="498"/>
      <c r="B125" s="499">
        <v>1</v>
      </c>
      <c r="C125" s="500" t="s">
        <v>89</v>
      </c>
      <c r="D125" s="1176"/>
      <c r="E125" s="359"/>
      <c r="F125" s="452"/>
      <c r="G125" s="452">
        <v>0</v>
      </c>
      <c r="H125" s="461">
        <f t="shared" si="10"/>
        <v>0</v>
      </c>
      <c r="I125" s="357"/>
      <c r="J125" s="1539"/>
      <c r="K125" s="691"/>
      <c r="L125" s="685"/>
    </row>
    <row r="126" spans="1:12" ht="15" customHeight="1">
      <c r="A126" s="449"/>
      <c r="B126" s="450">
        <v>2</v>
      </c>
      <c r="C126" s="451" t="s">
        <v>31</v>
      </c>
      <c r="D126" s="1168"/>
      <c r="E126" s="356"/>
      <c r="F126" s="462"/>
      <c r="G126" s="462"/>
      <c r="H126" s="455">
        <f t="shared" si="10"/>
        <v>0</v>
      </c>
      <c r="I126" s="358"/>
      <c r="J126" s="1537"/>
      <c r="K126" s="682"/>
      <c r="L126" s="363"/>
    </row>
    <row r="127" spans="1:12" ht="15" customHeight="1" thickBot="1">
      <c r="A127" s="489"/>
      <c r="B127" s="490">
        <v>3</v>
      </c>
      <c r="C127" s="491" t="s">
        <v>91</v>
      </c>
      <c r="D127" s="1175">
        <v>8000</v>
      </c>
      <c r="E127" s="492">
        <v>8000</v>
      </c>
      <c r="F127" s="475">
        <v>8000</v>
      </c>
      <c r="G127" s="475"/>
      <c r="H127" s="476">
        <f t="shared" si="10"/>
        <v>8000</v>
      </c>
      <c r="I127" s="255">
        <v>5052</v>
      </c>
      <c r="J127" s="1538">
        <f>I127/H127</f>
        <v>0.63149999999999995</v>
      </c>
      <c r="K127" s="1193"/>
      <c r="L127" s="254"/>
    </row>
    <row r="128" spans="1:12" ht="15" customHeight="1" thickBot="1">
      <c r="A128" s="443"/>
      <c r="B128" s="444"/>
      <c r="C128" s="445" t="s">
        <v>429</v>
      </c>
      <c r="D128" s="1167">
        <f>SUM(D129:D131)</f>
        <v>0</v>
      </c>
      <c r="E128" s="446">
        <f>SUM(E129:E131)</f>
        <v>0</v>
      </c>
      <c r="F128" s="447">
        <f>SUM(F129:F131)</f>
        <v>25060</v>
      </c>
      <c r="G128" s="447">
        <f>SUM(G129:G131)</f>
        <v>0</v>
      </c>
      <c r="H128" s="459">
        <f t="shared" si="10"/>
        <v>25060</v>
      </c>
      <c r="I128" s="448">
        <f>SUM(I129:I131)</f>
        <v>25060</v>
      </c>
      <c r="J128" s="532">
        <f>I128/H128</f>
        <v>1</v>
      </c>
      <c r="K128" s="370"/>
      <c r="L128" s="381"/>
    </row>
    <row r="129" spans="1:12" ht="15" customHeight="1">
      <c r="A129" s="498"/>
      <c r="B129" s="499">
        <v>1</v>
      </c>
      <c r="C129" s="500" t="s">
        <v>89</v>
      </c>
      <c r="D129" s="1176"/>
      <c r="E129" s="359"/>
      <c r="F129" s="452"/>
      <c r="G129" s="452">
        <v>0</v>
      </c>
      <c r="H129" s="461">
        <f t="shared" si="10"/>
        <v>0</v>
      </c>
      <c r="I129" s="357"/>
      <c r="J129" s="1539"/>
      <c r="K129" s="691"/>
      <c r="L129" s="685"/>
    </row>
    <row r="130" spans="1:12" ht="15" customHeight="1">
      <c r="A130" s="449"/>
      <c r="B130" s="450">
        <v>2</v>
      </c>
      <c r="C130" s="451" t="s">
        <v>31</v>
      </c>
      <c r="D130" s="1168"/>
      <c r="E130" s="356"/>
      <c r="F130" s="462"/>
      <c r="G130" s="462"/>
      <c r="H130" s="455">
        <f t="shared" si="10"/>
        <v>0</v>
      </c>
      <c r="I130" s="358"/>
      <c r="J130" s="1537"/>
      <c r="K130" s="682"/>
      <c r="L130" s="363"/>
    </row>
    <row r="131" spans="1:12" ht="15" customHeight="1" thickBot="1">
      <c r="A131" s="489"/>
      <c r="B131" s="490">
        <v>3</v>
      </c>
      <c r="C131" s="491" t="s">
        <v>91</v>
      </c>
      <c r="D131" s="1175"/>
      <c r="E131" s="492"/>
      <c r="F131" s="475">
        <v>25060</v>
      </c>
      <c r="G131" s="475"/>
      <c r="H131" s="476">
        <f t="shared" si="10"/>
        <v>25060</v>
      </c>
      <c r="I131" s="255">
        <v>25060</v>
      </c>
      <c r="J131" s="1538">
        <f>I131/H131</f>
        <v>1</v>
      </c>
      <c r="K131" s="1193"/>
      <c r="L131" s="254"/>
    </row>
    <row r="132" spans="1:12" ht="15" customHeight="1" thickBot="1">
      <c r="A132" s="443"/>
      <c r="B132" s="444"/>
      <c r="C132" s="445" t="s">
        <v>795</v>
      </c>
      <c r="D132" s="1167">
        <f>SUM(D133:D135)</f>
        <v>0</v>
      </c>
      <c r="E132" s="446">
        <f>SUM(E133:E135)</f>
        <v>37500</v>
      </c>
      <c r="F132" s="447">
        <f>SUM(F133:F135)</f>
        <v>31239</v>
      </c>
      <c r="G132" s="447">
        <f>SUM(G133:G135)</f>
        <v>0</v>
      </c>
      <c r="H132" s="459">
        <f t="shared" si="10"/>
        <v>31239</v>
      </c>
      <c r="I132" s="448">
        <f>SUM(I133:I135)</f>
        <v>31238</v>
      </c>
      <c r="J132" s="532">
        <f>I132/H132</f>
        <v>0.99996798873203363</v>
      </c>
      <c r="K132" s="370"/>
      <c r="L132" s="381"/>
    </row>
    <row r="133" spans="1:12" ht="15" customHeight="1">
      <c r="A133" s="498"/>
      <c r="B133" s="499">
        <v>1</v>
      </c>
      <c r="C133" s="500" t="s">
        <v>89</v>
      </c>
      <c r="D133" s="1176"/>
      <c r="E133" s="359"/>
      <c r="F133" s="452"/>
      <c r="G133" s="452">
        <v>0</v>
      </c>
      <c r="H133" s="461">
        <f t="shared" si="10"/>
        <v>0</v>
      </c>
      <c r="I133" s="357"/>
      <c r="J133" s="1539"/>
      <c r="K133" s="691"/>
      <c r="L133" s="685"/>
    </row>
    <row r="134" spans="1:12" ht="15" customHeight="1">
      <c r="A134" s="449"/>
      <c r="B134" s="450">
        <v>2</v>
      </c>
      <c r="C134" s="451" t="s">
        <v>31</v>
      </c>
      <c r="D134" s="1168"/>
      <c r="E134" s="356"/>
      <c r="F134" s="462"/>
      <c r="G134" s="462"/>
      <c r="H134" s="455">
        <f t="shared" si="10"/>
        <v>0</v>
      </c>
      <c r="I134" s="358"/>
      <c r="J134" s="1537"/>
      <c r="K134" s="682"/>
      <c r="L134" s="363"/>
    </row>
    <row r="135" spans="1:12" ht="15" customHeight="1" thickBot="1">
      <c r="A135" s="489"/>
      <c r="B135" s="490">
        <v>3</v>
      </c>
      <c r="C135" s="491" t="s">
        <v>91</v>
      </c>
      <c r="D135" s="1175"/>
      <c r="E135" s="492">
        <v>37500</v>
      </c>
      <c r="F135" s="475">
        <v>31239</v>
      </c>
      <c r="G135" s="475"/>
      <c r="H135" s="476">
        <f t="shared" si="10"/>
        <v>31239</v>
      </c>
      <c r="I135" s="255">
        <v>31238</v>
      </c>
      <c r="J135" s="1538">
        <f>I135/H135</f>
        <v>0.99996798873203363</v>
      </c>
      <c r="K135" s="1193"/>
      <c r="L135" s="254"/>
    </row>
    <row r="136" spans="1:12" ht="15" customHeight="1" thickBot="1">
      <c r="A136" s="477"/>
      <c r="B136" s="472"/>
      <c r="C136" s="445" t="s">
        <v>224</v>
      </c>
      <c r="D136" s="1167">
        <f>SUM(D137:D139)</f>
        <v>3624</v>
      </c>
      <c r="E136" s="446">
        <f>SUM(E137:E139)</f>
        <v>4464</v>
      </c>
      <c r="F136" s="446">
        <f>SUM(F137:F139)</f>
        <v>2854</v>
      </c>
      <c r="G136" s="530">
        <f>SUM(G137:G139)</f>
        <v>0</v>
      </c>
      <c r="H136" s="459">
        <f t="shared" si="10"/>
        <v>2854</v>
      </c>
      <c r="I136" s="288">
        <f>SUM(I137:I139)</f>
        <v>2103</v>
      </c>
      <c r="J136" s="532">
        <f>I136/H136</f>
        <v>0.73686054660126143</v>
      </c>
      <c r="K136" s="460">
        <f>SUM(K137:K139)</f>
        <v>2854</v>
      </c>
      <c r="L136" s="446">
        <f>SUM(L137:L139)</f>
        <v>0</v>
      </c>
    </row>
    <row r="137" spans="1:12" ht="15" customHeight="1">
      <c r="A137" s="464"/>
      <c r="B137" s="499">
        <v>1</v>
      </c>
      <c r="C137" s="500" t="s">
        <v>89</v>
      </c>
      <c r="D137" s="1176">
        <v>1812</v>
      </c>
      <c r="E137" s="359">
        <v>1951</v>
      </c>
      <c r="F137" s="456">
        <v>467</v>
      </c>
      <c r="G137" s="467"/>
      <c r="H137" s="453">
        <f t="shared" si="10"/>
        <v>467</v>
      </c>
      <c r="I137" s="468">
        <v>447</v>
      </c>
      <c r="J137" s="1538">
        <f>I137/H137</f>
        <v>0.95717344753747324</v>
      </c>
      <c r="K137" s="691">
        <v>467</v>
      </c>
      <c r="L137" s="685"/>
    </row>
    <row r="138" spans="1:12" ht="15" customHeight="1">
      <c r="A138" s="471"/>
      <c r="B138" s="450">
        <v>2</v>
      </c>
      <c r="C138" s="451" t="s">
        <v>31</v>
      </c>
      <c r="D138" s="1168">
        <v>352</v>
      </c>
      <c r="E138" s="356">
        <v>553</v>
      </c>
      <c r="F138" s="456">
        <v>227</v>
      </c>
      <c r="G138" s="456"/>
      <c r="H138" s="455">
        <f t="shared" si="10"/>
        <v>227</v>
      </c>
      <c r="I138" s="255">
        <v>98</v>
      </c>
      <c r="J138" s="1538">
        <f>I138/H138</f>
        <v>0.43171806167400884</v>
      </c>
      <c r="K138" s="682">
        <v>227</v>
      </c>
      <c r="L138" s="363"/>
    </row>
    <row r="139" spans="1:12" ht="15" customHeight="1" thickBot="1">
      <c r="A139" s="489"/>
      <c r="B139" s="490">
        <v>3</v>
      </c>
      <c r="C139" s="491" t="s">
        <v>91</v>
      </c>
      <c r="D139" s="1175">
        <v>1460</v>
      </c>
      <c r="E139" s="492">
        <v>1960</v>
      </c>
      <c r="F139" s="475">
        <v>2160</v>
      </c>
      <c r="G139" s="475"/>
      <c r="H139" s="476">
        <f t="shared" si="10"/>
        <v>2160</v>
      </c>
      <c r="I139" s="593">
        <v>1558</v>
      </c>
      <c r="J139" s="1538">
        <f>I139/H139</f>
        <v>0.72129629629629632</v>
      </c>
      <c r="K139" s="1529">
        <v>2160</v>
      </c>
      <c r="L139" s="514"/>
    </row>
    <row r="140" spans="1:12" ht="15" hidden="1" customHeight="1" thickBot="1">
      <c r="A140" s="477"/>
      <c r="B140" s="472"/>
      <c r="C140" s="445" t="s">
        <v>644</v>
      </c>
      <c r="D140" s="1167">
        <f>SUM(D141:D143)</f>
        <v>3624</v>
      </c>
      <c r="E140" s="446">
        <f>SUM(E141:E143)</f>
        <v>0</v>
      </c>
      <c r="F140" s="481"/>
      <c r="G140" s="482"/>
      <c r="H140" s="998"/>
      <c r="I140" s="380"/>
      <c r="J140" s="1542"/>
      <c r="K140" s="381"/>
      <c r="L140" s="1823"/>
    </row>
    <row r="141" spans="1:12" ht="15" hidden="1" customHeight="1">
      <c r="A141" s="464"/>
      <c r="B141" s="499">
        <v>1</v>
      </c>
      <c r="C141" s="500" t="s">
        <v>89</v>
      </c>
      <c r="D141" s="1176">
        <v>1812</v>
      </c>
      <c r="E141" s="359"/>
      <c r="F141" s="516"/>
      <c r="G141" s="453"/>
      <c r="H141" s="517"/>
      <c r="I141" s="599"/>
      <c r="J141" s="1546"/>
      <c r="K141" s="1392"/>
      <c r="L141" s="1824"/>
    </row>
    <row r="142" spans="1:12" ht="15" hidden="1" customHeight="1">
      <c r="A142" s="471"/>
      <c r="B142" s="450">
        <v>2</v>
      </c>
      <c r="C142" s="451" t="s">
        <v>31</v>
      </c>
      <c r="D142" s="1168">
        <v>352</v>
      </c>
      <c r="E142" s="356"/>
      <c r="F142" s="462"/>
      <c r="G142" s="455"/>
      <c r="H142" s="463"/>
      <c r="I142" s="358"/>
      <c r="J142" s="1537"/>
      <c r="K142" s="363"/>
      <c r="L142" s="680"/>
    </row>
    <row r="143" spans="1:12" ht="15" hidden="1" customHeight="1" thickBot="1">
      <c r="A143" s="489"/>
      <c r="B143" s="490">
        <v>3</v>
      </c>
      <c r="C143" s="491" t="s">
        <v>91</v>
      </c>
      <c r="D143" s="1175">
        <v>1460</v>
      </c>
      <c r="E143" s="492"/>
      <c r="F143" s="493"/>
      <c r="G143" s="518"/>
      <c r="H143" s="497"/>
      <c r="I143" s="468"/>
      <c r="J143" s="1540"/>
      <c r="K143" s="1515"/>
      <c r="L143" s="638"/>
    </row>
    <row r="144" spans="1:12" ht="15" customHeight="1" thickBot="1">
      <c r="A144" s="477"/>
      <c r="B144" s="472"/>
      <c r="C144" s="445" t="s">
        <v>454</v>
      </c>
      <c r="D144" s="1167">
        <f>SUM(D145:D147)</f>
        <v>3624</v>
      </c>
      <c r="E144" s="446">
        <f>SUM(E145:E147)</f>
        <v>1500</v>
      </c>
      <c r="F144" s="446">
        <f>SUM(F145:F147)</f>
        <v>1500</v>
      </c>
      <c r="G144" s="482"/>
      <c r="H144" s="459">
        <f t="shared" si="10"/>
        <v>1500</v>
      </c>
      <c r="I144" s="380"/>
      <c r="J144" s="1542"/>
      <c r="K144" s="381"/>
      <c r="L144" s="1823"/>
    </row>
    <row r="145" spans="1:14" ht="15" customHeight="1">
      <c r="A145" s="464"/>
      <c r="B145" s="499">
        <v>1</v>
      </c>
      <c r="C145" s="500" t="s">
        <v>89</v>
      </c>
      <c r="D145" s="1176">
        <v>1812</v>
      </c>
      <c r="E145" s="359"/>
      <c r="F145" s="516"/>
      <c r="G145" s="453"/>
      <c r="H145" s="517"/>
      <c r="I145" s="599"/>
      <c r="J145" s="1546"/>
      <c r="K145" s="1392"/>
      <c r="L145" s="1824"/>
    </row>
    <row r="146" spans="1:14" ht="15" customHeight="1">
      <c r="A146" s="471"/>
      <c r="B146" s="450">
        <v>2</v>
      </c>
      <c r="C146" s="451" t="s">
        <v>31</v>
      </c>
      <c r="D146" s="1168">
        <v>352</v>
      </c>
      <c r="E146" s="356"/>
      <c r="F146" s="462"/>
      <c r="G146" s="455"/>
      <c r="H146" s="463"/>
      <c r="I146" s="358"/>
      <c r="J146" s="1537"/>
      <c r="K146" s="363"/>
      <c r="L146" s="680"/>
    </row>
    <row r="147" spans="1:14" ht="15" customHeight="1" thickBot="1">
      <c r="A147" s="489"/>
      <c r="B147" s="490">
        <v>3</v>
      </c>
      <c r="C147" s="491" t="s">
        <v>91</v>
      </c>
      <c r="D147" s="1175">
        <v>1460</v>
      </c>
      <c r="E147" s="492">
        <v>1500</v>
      </c>
      <c r="F147" s="493">
        <v>1500</v>
      </c>
      <c r="G147" s="518"/>
      <c r="H147" s="476">
        <f t="shared" si="10"/>
        <v>1500</v>
      </c>
      <c r="I147" s="468"/>
      <c r="J147" s="1540"/>
      <c r="K147" s="1515"/>
      <c r="L147" s="638"/>
    </row>
    <row r="148" spans="1:14" ht="15" customHeight="1" thickBot="1">
      <c r="A148" s="477"/>
      <c r="B148" s="472"/>
      <c r="C148" s="445" t="s">
        <v>553</v>
      </c>
      <c r="D148" s="1167">
        <f>SUM(D149:D151)</f>
        <v>1124</v>
      </c>
      <c r="E148" s="446">
        <f>SUM(E149:E151)</f>
        <v>44746</v>
      </c>
      <c r="F148" s="446">
        <f>SUM(F149:F151)</f>
        <v>44746</v>
      </c>
      <c r="G148" s="446">
        <f>SUM(G149:G151)</f>
        <v>0</v>
      </c>
      <c r="H148" s="446">
        <f t="shared" si="10"/>
        <v>44746</v>
      </c>
      <c r="I148" s="446">
        <f>SUM(I149:I151)</f>
        <v>44915</v>
      </c>
      <c r="J148" s="532">
        <f>I148/H148</f>
        <v>1.0037768739105171</v>
      </c>
      <c r="K148" s="460">
        <f>SUM(K149:K151)</f>
        <v>0</v>
      </c>
      <c r="L148" s="446">
        <f>SUM(L149:L151)</f>
        <v>0</v>
      </c>
    </row>
    <row r="149" spans="1:14" ht="15" customHeight="1">
      <c r="A149" s="464"/>
      <c r="B149" s="499">
        <v>1</v>
      </c>
      <c r="C149" s="500" t="s">
        <v>89</v>
      </c>
      <c r="D149" s="1176"/>
      <c r="E149" s="359">
        <v>36473</v>
      </c>
      <c r="F149" s="456">
        <v>36473</v>
      </c>
      <c r="G149" s="456"/>
      <c r="H149" s="453">
        <f t="shared" si="10"/>
        <v>36473</v>
      </c>
      <c r="I149" s="468">
        <v>36687</v>
      </c>
      <c r="J149" s="1538">
        <f>I149/H149</f>
        <v>1.0058673539330463</v>
      </c>
      <c r="K149" s="1531"/>
      <c r="L149" s="1392"/>
    </row>
    <row r="150" spans="1:14" ht="15" customHeight="1">
      <c r="A150" s="471"/>
      <c r="B150" s="450">
        <v>2</v>
      </c>
      <c r="C150" s="451" t="s">
        <v>31</v>
      </c>
      <c r="D150" s="1168"/>
      <c r="E150" s="356">
        <v>7773</v>
      </c>
      <c r="F150" s="456">
        <v>7773</v>
      </c>
      <c r="G150" s="456"/>
      <c r="H150" s="455">
        <f t="shared" si="10"/>
        <v>7773</v>
      </c>
      <c r="I150" s="255">
        <v>7761</v>
      </c>
      <c r="J150" s="1538">
        <f>I150/H150</f>
        <v>0.99845619451949053</v>
      </c>
      <c r="K150" s="682"/>
      <c r="L150" s="363"/>
    </row>
    <row r="151" spans="1:14" ht="15" customHeight="1" thickBot="1">
      <c r="A151" s="489"/>
      <c r="B151" s="490">
        <v>3</v>
      </c>
      <c r="C151" s="491" t="s">
        <v>91</v>
      </c>
      <c r="D151" s="1175">
        <v>1124</v>
      </c>
      <c r="E151" s="492">
        <v>500</v>
      </c>
      <c r="F151" s="475">
        <v>500</v>
      </c>
      <c r="G151" s="475"/>
      <c r="H151" s="518">
        <f t="shared" si="10"/>
        <v>500</v>
      </c>
      <c r="I151" s="593">
        <v>467</v>
      </c>
      <c r="J151" s="1538">
        <f>I151/H151</f>
        <v>0.93400000000000005</v>
      </c>
      <c r="K151" s="1529"/>
      <c r="L151" s="514"/>
    </row>
    <row r="152" spans="1:14" ht="15" customHeight="1" thickBot="1">
      <c r="A152" s="477"/>
      <c r="B152" s="472"/>
      <c r="C152" s="445" t="s">
        <v>702</v>
      </c>
      <c r="D152" s="1167">
        <f>SUM(D153:D155)</f>
        <v>1124</v>
      </c>
      <c r="E152" s="446">
        <f>SUM(E153:E155)</f>
        <v>3048</v>
      </c>
      <c r="F152" s="446">
        <f>SUM(F153:F155)</f>
        <v>3048</v>
      </c>
      <c r="G152" s="446">
        <f>SUM(G153:G155)</f>
        <v>0</v>
      </c>
      <c r="H152" s="446">
        <f>SUM(F152:G152)</f>
        <v>3048</v>
      </c>
      <c r="I152" s="380"/>
      <c r="J152" s="1542"/>
      <c r="K152" s="460">
        <f>SUM(K153:K155)</f>
        <v>0</v>
      </c>
      <c r="L152" s="446">
        <f>SUM(L153:L155)</f>
        <v>0</v>
      </c>
    </row>
    <row r="153" spans="1:14" ht="15" customHeight="1">
      <c r="A153" s="464"/>
      <c r="B153" s="499">
        <v>1</v>
      </c>
      <c r="C153" s="500" t="s">
        <v>89</v>
      </c>
      <c r="D153" s="1176"/>
      <c r="E153" s="359"/>
      <c r="F153" s="456"/>
      <c r="G153" s="456"/>
      <c r="H153" s="453">
        <f>SUM(F153:G153)</f>
        <v>0</v>
      </c>
      <c r="I153" s="468"/>
      <c r="J153" s="1540"/>
      <c r="K153" s="1531"/>
      <c r="L153" s="1392"/>
    </row>
    <row r="154" spans="1:14" ht="15" customHeight="1">
      <c r="A154" s="471"/>
      <c r="B154" s="450">
        <v>2</v>
      </c>
      <c r="C154" s="451" t="s">
        <v>31</v>
      </c>
      <c r="D154" s="1168"/>
      <c r="E154" s="356"/>
      <c r="F154" s="456"/>
      <c r="G154" s="456"/>
      <c r="H154" s="455">
        <f>SUM(F154:G154)</f>
        <v>0</v>
      </c>
      <c r="I154" s="255"/>
      <c r="J154" s="1538"/>
      <c r="K154" s="682"/>
      <c r="L154" s="363"/>
    </row>
    <row r="155" spans="1:14" ht="15" customHeight="1" thickBot="1">
      <c r="A155" s="489"/>
      <c r="B155" s="490">
        <v>3</v>
      </c>
      <c r="C155" s="491" t="s">
        <v>91</v>
      </c>
      <c r="D155" s="1175">
        <v>1124</v>
      </c>
      <c r="E155" s="492">
        <v>3048</v>
      </c>
      <c r="F155" s="475">
        <v>3048</v>
      </c>
      <c r="G155" s="475"/>
      <c r="H155" s="518">
        <f>SUM(F155:G155)</f>
        <v>3048</v>
      </c>
      <c r="I155" s="593"/>
      <c r="J155" s="1541"/>
      <c r="K155" s="1529"/>
      <c r="L155" s="514"/>
    </row>
    <row r="156" spans="1:14" ht="15" customHeight="1">
      <c r="A156" s="560"/>
      <c r="B156" s="450"/>
      <c r="C156" s="425" t="s">
        <v>218</v>
      </c>
      <c r="D156" s="1139"/>
      <c r="E156" s="356"/>
      <c r="F156" s="452"/>
      <c r="G156" s="452"/>
      <c r="H156" s="461">
        <f t="shared" si="10"/>
        <v>0</v>
      </c>
      <c r="I156" s="357"/>
      <c r="J156" s="1539"/>
      <c r="K156" s="1531"/>
      <c r="L156" s="1392"/>
    </row>
    <row r="157" spans="1:14" ht="15" customHeight="1">
      <c r="A157" s="449"/>
      <c r="B157" s="450">
        <v>1</v>
      </c>
      <c r="C157" s="428" t="s">
        <v>89</v>
      </c>
      <c r="D157" s="1165"/>
      <c r="E157" s="356">
        <f t="shared" ref="E157:G158" si="11">E72+E76+E80+E84+E88+E92+E96+E101+E105+E109+E113+E117+E137+E149</f>
        <v>45088</v>
      </c>
      <c r="F157" s="356">
        <f t="shared" si="11"/>
        <v>44851</v>
      </c>
      <c r="G157" s="356">
        <f t="shared" si="11"/>
        <v>432</v>
      </c>
      <c r="H157" s="455">
        <f t="shared" si="10"/>
        <v>45283</v>
      </c>
      <c r="I157" s="356">
        <f>I72+I76+I80+I84+I88+I92+I96+I101+I105+I109+I113+I117+I137+I149</f>
        <v>44144</v>
      </c>
      <c r="J157" s="1537">
        <f>I157/H157</f>
        <v>0.97484707285294703</v>
      </c>
      <c r="K157" s="367">
        <f>K72+K76+K80+K84+K88+K92+K96+K101+K105+K109+K113+K117+K137</f>
        <v>2715</v>
      </c>
      <c r="L157" s="356">
        <f>L72+L76+L80+L84+L88+L92+L96+L101+L105+L109+L113+L117+L137</f>
        <v>0</v>
      </c>
    </row>
    <row r="158" spans="1:14" ht="15" customHeight="1">
      <c r="A158" s="449"/>
      <c r="B158" s="450">
        <v>2</v>
      </c>
      <c r="C158" s="428" t="s">
        <v>31</v>
      </c>
      <c r="D158" s="1165"/>
      <c r="E158" s="356">
        <f t="shared" si="11"/>
        <v>10312</v>
      </c>
      <c r="F158" s="356">
        <f t="shared" si="11"/>
        <v>10416</v>
      </c>
      <c r="G158" s="356">
        <f t="shared" si="11"/>
        <v>35</v>
      </c>
      <c r="H158" s="455">
        <f t="shared" si="10"/>
        <v>10451</v>
      </c>
      <c r="I158" s="356">
        <f>I73+I77+I81+I85+I89+I93+I97+I102+I106+I110+I114+I118+I138+I150</f>
        <v>9763</v>
      </c>
      <c r="J158" s="1537">
        <f>I158/H158</f>
        <v>0.93416897904506746</v>
      </c>
      <c r="K158" s="367">
        <f>K73+K77+K81+K85+K89+K93+K97+K102+K106+K110+K114+K118+K138</f>
        <v>750</v>
      </c>
      <c r="L158" s="356">
        <f>L73+L77+L81+L85+L89+L93+L97+L102+L106+L110+L114+L118+L138</f>
        <v>0</v>
      </c>
    </row>
    <row r="159" spans="1:14" ht="15" customHeight="1">
      <c r="A159" s="449"/>
      <c r="B159" s="450">
        <v>3</v>
      </c>
      <c r="C159" s="428" t="s">
        <v>91</v>
      </c>
      <c r="D159" s="1165"/>
      <c r="E159" s="356">
        <f>E74+E78+E82+E86+E90+E94+E98+E103+E107+E111+E115+E119+E123+E127+E131+E135+E139+E143+E151+E147+E155</f>
        <v>163608</v>
      </c>
      <c r="F159" s="356">
        <f>F74+F78+F82+F86+F90+F94+F98+F103+F107+F111+F115+F119+F123+F127+F131+F135+F139+F143+F151+F147+F155</f>
        <v>189807</v>
      </c>
      <c r="G159" s="356">
        <f>G74+G78+G82+G86+G90+G94+G98+G103+G107+G111+G115+G119+G123+G127+G131+G135+G139+G151</f>
        <v>0</v>
      </c>
      <c r="H159" s="455">
        <f t="shared" si="10"/>
        <v>189807</v>
      </c>
      <c r="I159" s="356">
        <f>I74+I78+I82+I86+I90+I94+I98+I103+I107+I111+I115+I119+I123+I127+I131+I135+I139+I151</f>
        <v>119552</v>
      </c>
      <c r="J159" s="1537">
        <f>I159/H159</f>
        <v>0.62986085866169317</v>
      </c>
      <c r="K159" s="367">
        <f>K74+K78+K82+K86+K90+K94+K98+K103+K107+K111+K115+K119+K123+K127+K131+K135+K139+K151</f>
        <v>2610</v>
      </c>
      <c r="L159" s="356">
        <f>L74+L78+L82+L86+L90+L94+L98+L103+L107+L111+L115+L119+L123+L127+L131+L135+L139+L151</f>
        <v>0</v>
      </c>
      <c r="M159" s="521"/>
      <c r="N159" s="521"/>
    </row>
    <row r="160" spans="1:14" ht="15" customHeight="1" thickBot="1">
      <c r="A160" s="501"/>
      <c r="B160" s="507">
        <v>4</v>
      </c>
      <c r="C160" s="362" t="s">
        <v>889</v>
      </c>
      <c r="D160" s="1149"/>
      <c r="E160" s="522"/>
      <c r="F160" s="456">
        <f>F99</f>
        <v>0</v>
      </c>
      <c r="G160" s="456">
        <f>G99</f>
        <v>0</v>
      </c>
      <c r="H160" s="455">
        <f t="shared" si="10"/>
        <v>0</v>
      </c>
      <c r="I160" s="255">
        <f>I99</f>
        <v>0</v>
      </c>
      <c r="J160" s="1538"/>
      <c r="K160" s="1529"/>
      <c r="L160" s="476"/>
      <c r="N160" s="521"/>
    </row>
    <row r="161" spans="1:12" ht="15" customHeight="1" thickBot="1">
      <c r="A161" s="434"/>
      <c r="B161" s="435"/>
      <c r="C161" s="159" t="s">
        <v>184</v>
      </c>
      <c r="D161" s="1166"/>
      <c r="E161" s="436">
        <f>E71+E75+E79+E83+E87+E91+E95+E100+E104+E108+E112+E116+E120+E124+E128+E132+E136+E140+E148+E144+E152</f>
        <v>219008</v>
      </c>
      <c r="F161" s="436">
        <f>F71+F75+F79+F83+F87+F91+F95+F100+F104+F108+F112+F116+F120+F124+F128+F132+F136+F140+F148+F144+F152</f>
        <v>245074</v>
      </c>
      <c r="G161" s="436">
        <f>G71+G75+G79+G83+G87+G91+G95+G100+G104+G108+G112+G116+G120+G124+G128+G132+G136+G148</f>
        <v>467</v>
      </c>
      <c r="H161" s="523">
        <f t="shared" si="10"/>
        <v>245541</v>
      </c>
      <c r="I161" s="436">
        <f>I71+I75+I79+I83+I87+I91+I95+I100+I104+I108+I112+I116+I120+I124+I128+I132+I136+I148</f>
        <v>173459</v>
      </c>
      <c r="J161" s="532">
        <f>I161/H161</f>
        <v>0.70643599235972809</v>
      </c>
      <c r="K161" s="624">
        <f>K71+K75+K79+K83+K87+K91+K95+K100+K104+K108+K112+K116+K120+K124+K128+K132+K136+K148</f>
        <v>6075</v>
      </c>
      <c r="L161" s="436">
        <f>L71+L75+L79+L83+L87+L91+L95+L100+L104+L108+L112+L116+L120+L124+L128+L132+L136+L148</f>
        <v>0</v>
      </c>
    </row>
    <row r="162" spans="1:12" ht="15" customHeight="1">
      <c r="G162" s="521"/>
    </row>
    <row r="163" spans="1:12">
      <c r="F163" s="521"/>
      <c r="G163" s="521"/>
      <c r="H163" s="521"/>
    </row>
    <row r="164" spans="1:12">
      <c r="E164" s="521"/>
      <c r="F164" s="521"/>
      <c r="G164" s="521"/>
    </row>
    <row r="165" spans="1:12">
      <c r="F165" s="521"/>
      <c r="G165" s="521"/>
      <c r="I165" s="521"/>
      <c r="K165" s="521"/>
    </row>
    <row r="166" spans="1:12">
      <c r="F166" s="521"/>
      <c r="G166" s="521"/>
      <c r="H166" s="521"/>
    </row>
  </sheetData>
  <phoneticPr fontId="0" type="noConversion"/>
  <printOptions horizontalCentered="1"/>
  <pageMargins left="0.39370078740157483" right="0.39370078740157483" top="0.43307086614173229" bottom="0.51181102362204722" header="0" footer="0"/>
  <pageSetup paperSize="9" scale="64" firstPageNumber="9" orientation="portrait" useFirstPageNumber="1" horizontalDpi="300" verticalDpi="300" r:id="rId1"/>
  <headerFooter alignWithMargins="0">
    <oddHeader>&amp;R&amp;P</oddHeader>
  </headerFooter>
  <rowBreaks count="2" manualBreakCount="2">
    <brk id="86" max="16383" man="1"/>
    <brk id="203" max="6553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2"/>
  <sheetViews>
    <sheetView workbookViewId="0">
      <selection activeCell="E29" sqref="E29"/>
    </sheetView>
  </sheetViews>
  <sheetFormatPr defaultColWidth="8" defaultRowHeight="13.2"/>
  <cols>
    <col min="1" max="1" width="8.88671875" style="345" customWidth="1"/>
    <col min="2" max="2" width="8.109375" style="249" customWidth="1"/>
    <col min="3" max="3" width="55.5546875" style="249" customWidth="1"/>
    <col min="4" max="4" width="11.6640625" style="249" hidden="1" customWidth="1"/>
    <col min="5" max="5" width="10.33203125" style="249" customWidth="1"/>
    <col min="6" max="6" width="11" style="249" hidden="1" customWidth="1"/>
    <col min="7" max="7" width="10.33203125" style="249" hidden="1" customWidth="1"/>
    <col min="8" max="8" width="12.109375" style="249" customWidth="1"/>
    <col min="9" max="9" width="10.44140625" style="249" customWidth="1"/>
    <col min="10" max="11" width="8" style="249" customWidth="1"/>
    <col min="12" max="12" width="9.5546875" style="249" customWidth="1"/>
    <col min="13" max="16384" width="8" style="249"/>
  </cols>
  <sheetData>
    <row r="1" spans="1:12" s="228" customFormat="1" ht="21" customHeight="1" thickBot="1">
      <c r="A1" s="1" t="s">
        <v>238</v>
      </c>
      <c r="E1" s="229"/>
      <c r="G1" s="373" t="s">
        <v>239</v>
      </c>
    </row>
    <row r="2" spans="1:12" s="235" customFormat="1" ht="15.6">
      <c r="A2" s="231" t="s">
        <v>148</v>
      </c>
      <c r="B2" s="232"/>
      <c r="C2" s="233" t="s">
        <v>300</v>
      </c>
      <c r="D2" s="1138"/>
      <c r="E2" s="234" t="s">
        <v>149</v>
      </c>
    </row>
    <row r="3" spans="1:12" s="235" customFormat="1" ht="16.2" thickBot="1">
      <c r="A3" s="236" t="s">
        <v>150</v>
      </c>
      <c r="B3" s="237"/>
      <c r="C3" s="374" t="s">
        <v>240</v>
      </c>
      <c r="D3" s="1160"/>
      <c r="E3" s="375" t="s">
        <v>241</v>
      </c>
    </row>
    <row r="4" spans="1:12" s="240" customFormat="1" ht="21" customHeight="1" thickBot="1">
      <c r="E4" s="241" t="s">
        <v>152</v>
      </c>
    </row>
    <row r="5" spans="1:12" ht="53.4" thickBot="1">
      <c r="A5" s="242" t="s">
        <v>153</v>
      </c>
      <c r="B5" s="243" t="s">
        <v>154</v>
      </c>
      <c r="C5" s="244" t="s">
        <v>155</v>
      </c>
      <c r="D5" s="1041" t="s">
        <v>562</v>
      </c>
      <c r="E5" s="245" t="s">
        <v>866</v>
      </c>
      <c r="F5" s="349" t="s">
        <v>870</v>
      </c>
      <c r="G5" s="696" t="s">
        <v>743</v>
      </c>
      <c r="H5" s="348" t="s">
        <v>833</v>
      </c>
      <c r="I5" s="349" t="s">
        <v>1011</v>
      </c>
      <c r="J5" s="1395" t="s">
        <v>189</v>
      </c>
      <c r="K5" s="242" t="s">
        <v>55</v>
      </c>
      <c r="L5" s="248" t="s">
        <v>56</v>
      </c>
    </row>
    <row r="6" spans="1:12" ht="16.2" thickBot="1">
      <c r="A6" s="376" t="s">
        <v>156</v>
      </c>
      <c r="B6" s="377"/>
      <c r="C6" s="378"/>
      <c r="D6" s="1042"/>
      <c r="E6" s="379"/>
      <c r="F6" s="380"/>
      <c r="G6" s="380"/>
      <c r="H6" s="381"/>
      <c r="I6" s="380"/>
      <c r="J6" s="468"/>
      <c r="K6" s="255"/>
      <c r="L6" s="254"/>
    </row>
    <row r="7" spans="1:12" s="261" customFormat="1" ht="16.2" thickBot="1">
      <c r="A7" s="256">
        <v>1</v>
      </c>
      <c r="B7" s="257">
        <v>2</v>
      </c>
      <c r="C7" s="257">
        <v>3</v>
      </c>
      <c r="D7" s="1043"/>
      <c r="E7" s="258">
        <v>4</v>
      </c>
      <c r="F7" s="260"/>
      <c r="G7" s="260"/>
      <c r="H7" s="259"/>
      <c r="I7" s="260"/>
      <c r="J7" s="260"/>
      <c r="K7" s="260"/>
      <c r="L7" s="259"/>
    </row>
    <row r="8" spans="1:12" s="387" customFormat="1" ht="15.6">
      <c r="A8" s="382"/>
      <c r="B8" s="383"/>
      <c r="C8" s="383" t="s">
        <v>190</v>
      </c>
      <c r="D8" s="383"/>
      <c r="E8" s="384"/>
      <c r="F8" s="385"/>
      <c r="G8" s="385"/>
      <c r="H8" s="386"/>
      <c r="I8" s="385"/>
      <c r="J8" s="1533"/>
      <c r="K8" s="1523"/>
      <c r="L8" s="386"/>
    </row>
    <row r="9" spans="1:12" s="354" customFormat="1">
      <c r="A9" s="267">
        <v>1</v>
      </c>
      <c r="B9" s="268"/>
      <c r="C9" s="66" t="s">
        <v>836</v>
      </c>
      <c r="D9" s="1140"/>
      <c r="E9" s="269"/>
      <c r="F9" s="388"/>
      <c r="G9" s="388"/>
      <c r="H9" s="389"/>
      <c r="I9" s="388"/>
      <c r="J9" s="389"/>
      <c r="K9" s="1524"/>
      <c r="L9" s="389"/>
    </row>
    <row r="10" spans="1:12">
      <c r="A10" s="267"/>
      <c r="B10" s="268">
        <v>1</v>
      </c>
      <c r="C10" s="59" t="s">
        <v>896</v>
      </c>
      <c r="D10" s="1141"/>
      <c r="E10" s="269">
        <f>SUM(E11:E13)</f>
        <v>0</v>
      </c>
      <c r="F10" s="358">
        <f>SUM(F11:F13)</f>
        <v>0</v>
      </c>
      <c r="G10" s="358">
        <f>SUM(G11:G13)</f>
        <v>0</v>
      </c>
      <c r="H10" s="363">
        <f t="shared" ref="H10:H34" si="0">SUM(F10:G10)</f>
        <v>0</v>
      </c>
      <c r="I10" s="358">
        <f>SUM(I11:I12)</f>
        <v>0</v>
      </c>
      <c r="J10" s="1537"/>
      <c r="K10" s="682"/>
      <c r="L10" s="363"/>
    </row>
    <row r="11" spans="1:12" hidden="1">
      <c r="A11" s="267"/>
      <c r="B11" s="268"/>
      <c r="C11" s="428" t="s">
        <v>694</v>
      </c>
      <c r="D11" s="1165"/>
      <c r="E11" s="269"/>
      <c r="F11" s="358"/>
      <c r="G11" s="358"/>
      <c r="H11" s="363">
        <f t="shared" si="0"/>
        <v>0</v>
      </c>
      <c r="I11" s="358"/>
      <c r="J11" s="1537"/>
      <c r="K11" s="682"/>
      <c r="L11" s="363"/>
    </row>
    <row r="12" spans="1:12" hidden="1">
      <c r="A12" s="267"/>
      <c r="B12" s="268"/>
      <c r="C12" s="428"/>
      <c r="D12" s="1165"/>
      <c r="E12" s="269"/>
      <c r="F12" s="358"/>
      <c r="G12" s="358"/>
      <c r="H12" s="363">
        <f t="shared" si="0"/>
        <v>0</v>
      </c>
      <c r="I12" s="358"/>
      <c r="J12" s="1537" t="e">
        <f>I12/H12</f>
        <v>#DIV/0!</v>
      </c>
      <c r="K12" s="682"/>
      <c r="L12" s="363"/>
    </row>
    <row r="13" spans="1:12" hidden="1">
      <c r="A13" s="267"/>
      <c r="B13" s="268"/>
      <c r="C13" s="118"/>
      <c r="D13" s="1185"/>
      <c r="E13" s="269"/>
      <c r="F13" s="358"/>
      <c r="G13" s="358"/>
      <c r="H13" s="363">
        <f t="shared" si="0"/>
        <v>0</v>
      </c>
      <c r="I13" s="358"/>
      <c r="J13" s="1537"/>
      <c r="K13" s="682"/>
      <c r="L13" s="363"/>
    </row>
    <row r="14" spans="1:12">
      <c r="A14" s="267"/>
      <c r="B14" s="268">
        <v>2</v>
      </c>
      <c r="C14" s="59" t="s">
        <v>905</v>
      </c>
      <c r="D14" s="1141">
        <f>SUM(D15)</f>
        <v>45000</v>
      </c>
      <c r="E14" s="273">
        <f>SUM(E15:E18)</f>
        <v>59445</v>
      </c>
      <c r="F14" s="462">
        <f>SUM(F15:F18)</f>
        <v>72485</v>
      </c>
      <c r="G14" s="462">
        <f>SUM(G15:G18)</f>
        <v>0</v>
      </c>
      <c r="H14" s="455">
        <f t="shared" si="0"/>
        <v>72485</v>
      </c>
      <c r="I14" s="358">
        <f>SUM(I15:I18)</f>
        <v>71628</v>
      </c>
      <c r="J14" s="1537">
        <f t="shared" ref="J14:J19" si="1">I14/H14</f>
        <v>0.98817686417879558</v>
      </c>
      <c r="K14" s="608">
        <f>SUM(K15:K18)</f>
        <v>0</v>
      </c>
      <c r="L14" s="273">
        <f>SUM(L15:L18)</f>
        <v>0</v>
      </c>
    </row>
    <row r="15" spans="1:12">
      <c r="A15" s="267"/>
      <c r="B15" s="268"/>
      <c r="C15" s="563" t="s">
        <v>242</v>
      </c>
      <c r="D15" s="1186">
        <v>45000</v>
      </c>
      <c r="E15" s="273">
        <v>46610</v>
      </c>
      <c r="F15" s="462">
        <v>46610</v>
      </c>
      <c r="G15" s="462"/>
      <c r="H15" s="455">
        <f t="shared" si="0"/>
        <v>46610</v>
      </c>
      <c r="I15" s="358">
        <v>46045</v>
      </c>
      <c r="J15" s="1537">
        <f t="shared" si="1"/>
        <v>0.98787813773868272</v>
      </c>
      <c r="K15" s="682"/>
      <c r="L15" s="363"/>
    </row>
    <row r="16" spans="1:12">
      <c r="A16" s="267"/>
      <c r="B16" s="268"/>
      <c r="C16" s="563" t="s">
        <v>46</v>
      </c>
      <c r="D16" s="1165"/>
      <c r="E16" s="273"/>
      <c r="F16" s="462">
        <v>100</v>
      </c>
      <c r="G16" s="462"/>
      <c r="H16" s="455">
        <f t="shared" si="0"/>
        <v>100</v>
      </c>
      <c r="I16" s="358">
        <v>63</v>
      </c>
      <c r="J16" s="1537">
        <f t="shared" si="1"/>
        <v>0.63</v>
      </c>
      <c r="K16" s="682"/>
      <c r="L16" s="363"/>
    </row>
    <row r="17" spans="1:12">
      <c r="A17" s="267"/>
      <c r="B17" s="268"/>
      <c r="C17" s="563" t="s">
        <v>998</v>
      </c>
      <c r="D17" s="1165"/>
      <c r="E17" s="273"/>
      <c r="F17" s="462">
        <v>11365</v>
      </c>
      <c r="G17" s="462"/>
      <c r="H17" s="455">
        <f t="shared" si="0"/>
        <v>11365</v>
      </c>
      <c r="I17" s="358">
        <v>10885</v>
      </c>
      <c r="J17" s="1537">
        <f t="shared" si="1"/>
        <v>0.95776506819181695</v>
      </c>
      <c r="K17" s="682"/>
      <c r="L17" s="363"/>
    </row>
    <row r="18" spans="1:12">
      <c r="A18" s="267"/>
      <c r="B18" s="268"/>
      <c r="C18" s="563" t="s">
        <v>564</v>
      </c>
      <c r="D18" s="1186">
        <v>5510</v>
      </c>
      <c r="E18" s="273">
        <v>12835</v>
      </c>
      <c r="F18" s="462">
        <v>14410</v>
      </c>
      <c r="G18" s="462"/>
      <c r="H18" s="455">
        <f t="shared" si="0"/>
        <v>14410</v>
      </c>
      <c r="I18" s="358">
        <v>14635</v>
      </c>
      <c r="J18" s="1537">
        <f t="shared" si="1"/>
        <v>1.0156141568355308</v>
      </c>
      <c r="K18" s="682"/>
      <c r="L18" s="363"/>
    </row>
    <row r="19" spans="1:12">
      <c r="A19" s="267"/>
      <c r="B19" s="268">
        <v>3</v>
      </c>
      <c r="C19" s="59" t="s">
        <v>842</v>
      </c>
      <c r="D19" s="1141">
        <f>SUM(D24)</f>
        <v>12000</v>
      </c>
      <c r="E19" s="273">
        <f>SUM(E20:E24)</f>
        <v>16049</v>
      </c>
      <c r="F19" s="273">
        <f>SUM(F20:F24)</f>
        <v>16474</v>
      </c>
      <c r="G19" s="462">
        <f>SUM(G21:G24)</f>
        <v>0</v>
      </c>
      <c r="H19" s="455">
        <f t="shared" si="0"/>
        <v>16474</v>
      </c>
      <c r="I19" s="358">
        <f>SUM(I20:I24)</f>
        <v>16098</v>
      </c>
      <c r="J19" s="1537">
        <f t="shared" si="1"/>
        <v>0.97717615636760957</v>
      </c>
      <c r="K19" s="608">
        <f>SUM(K20:K24)</f>
        <v>0</v>
      </c>
      <c r="L19" s="273">
        <f>SUM(L20:L24)</f>
        <v>0</v>
      </c>
    </row>
    <row r="20" spans="1:12" hidden="1">
      <c r="A20" s="267"/>
      <c r="B20" s="268"/>
      <c r="C20" s="563" t="s">
        <v>410</v>
      </c>
      <c r="D20" s="1141"/>
      <c r="E20" s="273"/>
      <c r="F20" s="1380"/>
      <c r="G20" s="462"/>
      <c r="H20" s="455">
        <f t="shared" si="0"/>
        <v>0</v>
      </c>
      <c r="I20" s="358"/>
      <c r="J20" s="1537" t="e">
        <f t="shared" ref="J20:J28" si="2">I20/H20</f>
        <v>#DIV/0!</v>
      </c>
      <c r="K20" s="682"/>
      <c r="L20" s="363"/>
    </row>
    <row r="21" spans="1:12" hidden="1">
      <c r="A21" s="267"/>
      <c r="B21" s="268"/>
      <c r="C21" s="566" t="s">
        <v>292</v>
      </c>
      <c r="D21" s="1165"/>
      <c r="E21" s="273"/>
      <c r="F21" s="462"/>
      <c r="G21" s="462"/>
      <c r="H21" s="455">
        <f t="shared" si="0"/>
        <v>0</v>
      </c>
      <c r="I21" s="358"/>
      <c r="J21" s="1537"/>
      <c r="K21" s="682"/>
      <c r="L21" s="363"/>
    </row>
    <row r="22" spans="1:12">
      <c r="A22" s="267"/>
      <c r="B22" s="268"/>
      <c r="C22" s="563" t="s">
        <v>564</v>
      </c>
      <c r="D22" s="1186">
        <v>1490</v>
      </c>
      <c r="E22" s="273">
        <v>3465</v>
      </c>
      <c r="F22" s="462">
        <v>3890</v>
      </c>
      <c r="G22" s="462"/>
      <c r="H22" s="455">
        <f t="shared" si="0"/>
        <v>3890</v>
      </c>
      <c r="I22" s="358">
        <v>3666</v>
      </c>
      <c r="J22" s="1537">
        <f t="shared" si="2"/>
        <v>0.94241645244215944</v>
      </c>
      <c r="K22" s="682"/>
      <c r="L22" s="363"/>
    </row>
    <row r="23" spans="1:12" hidden="1">
      <c r="A23" s="267"/>
      <c r="B23" s="268"/>
      <c r="C23" s="566" t="s">
        <v>247</v>
      </c>
      <c r="D23" s="1186"/>
      <c r="E23" s="273"/>
      <c r="F23" s="462"/>
      <c r="G23" s="462"/>
      <c r="H23" s="455"/>
      <c r="I23" s="358"/>
      <c r="J23" s="1537"/>
      <c r="K23" s="682"/>
      <c r="L23" s="363"/>
    </row>
    <row r="24" spans="1:12">
      <c r="A24" s="267"/>
      <c r="B24" s="268"/>
      <c r="C24" s="563" t="s">
        <v>242</v>
      </c>
      <c r="D24" s="1186">
        <v>12000</v>
      </c>
      <c r="E24" s="273">
        <v>12584</v>
      </c>
      <c r="F24" s="462">
        <v>12584</v>
      </c>
      <c r="G24" s="462"/>
      <c r="H24" s="455">
        <f t="shared" si="0"/>
        <v>12584</v>
      </c>
      <c r="I24" s="358">
        <v>12432</v>
      </c>
      <c r="J24" s="1537">
        <f t="shared" si="2"/>
        <v>0.98792116973935151</v>
      </c>
      <c r="K24" s="682"/>
      <c r="L24" s="363"/>
    </row>
    <row r="25" spans="1:12">
      <c r="A25" s="267"/>
      <c r="B25" s="268">
        <v>4</v>
      </c>
      <c r="C25" s="59" t="s">
        <v>844</v>
      </c>
      <c r="D25" s="1141"/>
      <c r="E25" s="273"/>
      <c r="F25" s="273">
        <f>SUM(F26,F28,F27)</f>
        <v>0</v>
      </c>
      <c r="G25" s="462">
        <f>SUM(G26:G28)</f>
        <v>0</v>
      </c>
      <c r="H25" s="455">
        <f t="shared" si="0"/>
        <v>0</v>
      </c>
      <c r="I25" s="358">
        <f>SUM(I26:I27)</f>
        <v>0</v>
      </c>
      <c r="J25" s="1537"/>
      <c r="K25" s="682"/>
      <c r="L25" s="363"/>
    </row>
    <row r="26" spans="1:12" hidden="1">
      <c r="A26" s="267"/>
      <c r="B26" s="268"/>
      <c r="C26" s="428" t="s">
        <v>242</v>
      </c>
      <c r="D26" s="1165"/>
      <c r="E26" s="273"/>
      <c r="F26" s="462"/>
      <c r="G26" s="462"/>
      <c r="H26" s="455">
        <f t="shared" si="0"/>
        <v>0</v>
      </c>
      <c r="I26" s="358"/>
      <c r="J26" s="1537" t="e">
        <f t="shared" si="2"/>
        <v>#DIV/0!</v>
      </c>
      <c r="K26" s="682"/>
      <c r="L26" s="363"/>
    </row>
    <row r="27" spans="1:12" hidden="1">
      <c r="A27" s="267"/>
      <c r="B27" s="268"/>
      <c r="C27" s="428" t="s">
        <v>245</v>
      </c>
      <c r="D27" s="1165"/>
      <c r="E27" s="273"/>
      <c r="F27" s="462"/>
      <c r="G27" s="462"/>
      <c r="H27" s="455">
        <f t="shared" si="0"/>
        <v>0</v>
      </c>
      <c r="I27" s="358"/>
      <c r="J27" s="1537" t="e">
        <f t="shared" si="2"/>
        <v>#DIV/0!</v>
      </c>
      <c r="K27" s="682"/>
      <c r="L27" s="363"/>
    </row>
    <row r="28" spans="1:12" hidden="1">
      <c r="A28" s="267"/>
      <c r="B28" s="268"/>
      <c r="C28" s="118" t="s">
        <v>244</v>
      </c>
      <c r="D28" s="1185"/>
      <c r="E28" s="273"/>
      <c r="F28" s="462"/>
      <c r="G28" s="462"/>
      <c r="H28" s="455">
        <f t="shared" si="0"/>
        <v>0</v>
      </c>
      <c r="I28" s="358"/>
      <c r="J28" s="1537" t="e">
        <f t="shared" si="2"/>
        <v>#DIV/0!</v>
      </c>
      <c r="K28" s="682"/>
      <c r="L28" s="363"/>
    </row>
    <row r="29" spans="1:12">
      <c r="A29" s="267"/>
      <c r="B29" s="268">
        <v>6</v>
      </c>
      <c r="C29" s="59" t="s">
        <v>893</v>
      </c>
      <c r="D29" s="1141"/>
      <c r="E29" s="273">
        <f>E30</f>
        <v>0</v>
      </c>
      <c r="F29" s="462">
        <f>F30+F31</f>
        <v>0</v>
      </c>
      <c r="G29" s="462">
        <f>G30+G31</f>
        <v>0</v>
      </c>
      <c r="H29" s="455">
        <f t="shared" si="0"/>
        <v>0</v>
      </c>
      <c r="I29" s="276">
        <f>SUM(I30:I31)</f>
        <v>0</v>
      </c>
      <c r="J29" s="1537"/>
      <c r="K29" s="682"/>
      <c r="L29" s="363"/>
    </row>
    <row r="30" spans="1:12" hidden="1">
      <c r="A30" s="267"/>
      <c r="B30" s="268"/>
      <c r="C30" s="563"/>
      <c r="D30" s="1186"/>
      <c r="E30" s="273"/>
      <c r="F30" s="462"/>
      <c r="G30" s="462"/>
      <c r="H30" s="455">
        <f t="shared" si="0"/>
        <v>0</v>
      </c>
      <c r="I30" s="358"/>
      <c r="J30" s="1537"/>
      <c r="K30" s="682"/>
      <c r="L30" s="363"/>
    </row>
    <row r="31" spans="1:12" hidden="1">
      <c r="A31" s="267"/>
      <c r="B31" s="268"/>
      <c r="C31" s="563"/>
      <c r="D31" s="1186"/>
      <c r="E31" s="273"/>
      <c r="F31" s="1532"/>
      <c r="G31" s="462"/>
      <c r="H31" s="455">
        <f t="shared" si="0"/>
        <v>0</v>
      </c>
      <c r="I31" s="358"/>
      <c r="J31" s="1537"/>
      <c r="K31" s="363"/>
      <c r="L31" s="680"/>
    </row>
    <row r="32" spans="1:12">
      <c r="A32" s="267"/>
      <c r="B32" s="268"/>
      <c r="C32" s="66" t="s">
        <v>848</v>
      </c>
      <c r="D32" s="1183">
        <f>D10+D14+D19+D25+D29</f>
        <v>57000</v>
      </c>
      <c r="E32" s="273">
        <f>E10+E14+E19+E25+E29</f>
        <v>75494</v>
      </c>
      <c r="F32" s="273">
        <f>F10+F14+F19+F25+F29</f>
        <v>88959</v>
      </c>
      <c r="G32" s="462">
        <f>G10+G14+G19+G25+G29</f>
        <v>0</v>
      </c>
      <c r="H32" s="455">
        <f t="shared" si="0"/>
        <v>88959</v>
      </c>
      <c r="I32" s="358">
        <f>I10+I14+I19+I25+I29</f>
        <v>87726</v>
      </c>
      <c r="J32" s="1537">
        <f>I32/H32</f>
        <v>0.9861396823255657</v>
      </c>
      <c r="K32" s="608">
        <f>K10+K14+K19+K25+K29</f>
        <v>0</v>
      </c>
      <c r="L32" s="273">
        <f>L10+L14+L19+L25+L29</f>
        <v>0</v>
      </c>
    </row>
    <row r="33" spans="1:12" s="354" customFormat="1" ht="13.8" thickBot="1">
      <c r="A33" s="278"/>
      <c r="B33" s="279">
        <v>7</v>
      </c>
      <c r="C33" s="101" t="s">
        <v>850</v>
      </c>
      <c r="D33" s="1142"/>
      <c r="E33" s="280"/>
      <c r="F33" s="528"/>
      <c r="G33" s="528"/>
      <c r="H33" s="529">
        <f t="shared" si="0"/>
        <v>0</v>
      </c>
      <c r="I33" s="392"/>
      <c r="J33" s="1538"/>
      <c r="K33" s="1525"/>
      <c r="L33" s="393"/>
    </row>
    <row r="34" spans="1:12" s="334" customFormat="1" ht="14.4" thickBot="1">
      <c r="A34" s="284"/>
      <c r="B34" s="285"/>
      <c r="C34" s="77" t="s">
        <v>158</v>
      </c>
      <c r="D34" s="1162"/>
      <c r="E34" s="286">
        <f>E32+E33</f>
        <v>75494</v>
      </c>
      <c r="F34" s="447">
        <f>F32+F33</f>
        <v>88959</v>
      </c>
      <c r="G34" s="447">
        <f>G32+G33</f>
        <v>0</v>
      </c>
      <c r="H34" s="459">
        <f t="shared" si="0"/>
        <v>88959</v>
      </c>
      <c r="I34" s="288">
        <f>I32+I33</f>
        <v>87726</v>
      </c>
      <c r="J34" s="532">
        <f>I34/H34</f>
        <v>0.9861396823255657</v>
      </c>
      <c r="K34" s="366">
        <f>K32+K33</f>
        <v>0</v>
      </c>
      <c r="L34" s="286">
        <f>L32+L33</f>
        <v>0</v>
      </c>
    </row>
    <row r="35" spans="1:12" s="334" customFormat="1" ht="13.8">
      <c r="A35" s="290">
        <v>3</v>
      </c>
      <c r="B35" s="291"/>
      <c r="C35" s="292" t="s">
        <v>195</v>
      </c>
      <c r="D35" s="1143"/>
      <c r="E35" s="314"/>
      <c r="F35" s="533"/>
      <c r="G35" s="533"/>
      <c r="H35" s="534"/>
      <c r="I35" s="399"/>
      <c r="J35" s="1539"/>
      <c r="K35" s="1526"/>
      <c r="L35" s="406"/>
    </row>
    <row r="36" spans="1:12" s="334" customFormat="1" ht="13.8">
      <c r="A36" s="267"/>
      <c r="B36" s="268">
        <v>1</v>
      </c>
      <c r="C36" s="59" t="s">
        <v>246</v>
      </c>
      <c r="D36" s="1141"/>
      <c r="E36" s="273"/>
      <c r="F36" s="541"/>
      <c r="G36" s="541"/>
      <c r="H36" s="542">
        <f t="shared" ref="H36:H58" si="3">SUM(F36:G36)</f>
        <v>0</v>
      </c>
      <c r="I36" s="407"/>
      <c r="J36" s="1537"/>
      <c r="K36" s="1527"/>
      <c r="L36" s="408"/>
    </row>
    <row r="37" spans="1:12" s="334" customFormat="1" ht="13.8">
      <c r="A37" s="267"/>
      <c r="B37" s="268">
        <v>2</v>
      </c>
      <c r="C37" s="59" t="s">
        <v>916</v>
      </c>
      <c r="D37" s="1141"/>
      <c r="E37" s="273"/>
      <c r="F37" s="541"/>
      <c r="G37" s="541"/>
      <c r="H37" s="542">
        <f t="shared" si="3"/>
        <v>0</v>
      </c>
      <c r="I37" s="407"/>
      <c r="J37" s="1537"/>
      <c r="K37" s="1527"/>
      <c r="L37" s="408"/>
    </row>
    <row r="38" spans="1:12" s="334" customFormat="1" ht="13.8">
      <c r="A38" s="267"/>
      <c r="B38" s="268">
        <v>4</v>
      </c>
      <c r="C38" s="59" t="s">
        <v>891</v>
      </c>
      <c r="D38" s="1141">
        <f>SUM(D43:D47)</f>
        <v>0</v>
      </c>
      <c r="E38" s="564">
        <f>SUM(E39:E51)</f>
        <v>105778</v>
      </c>
      <c r="F38" s="564">
        <f>SUM(F39:F51)</f>
        <v>151845</v>
      </c>
      <c r="G38" s="564">
        <f>SUM(G39:G51)</f>
        <v>5214</v>
      </c>
      <c r="H38" s="536">
        <f t="shared" si="3"/>
        <v>157059</v>
      </c>
      <c r="I38" s="564">
        <f>SUM(I39:I51)</f>
        <v>135021</v>
      </c>
      <c r="J38" s="1537">
        <f>I38/H38</f>
        <v>0.85968330372662505</v>
      </c>
      <c r="K38" s="1543">
        <f>SUM(K43:K47)</f>
        <v>0</v>
      </c>
      <c r="L38" s="564">
        <f>SUM(L43:L47)</f>
        <v>0</v>
      </c>
    </row>
    <row r="39" spans="1:12" s="334" customFormat="1" ht="13.8">
      <c r="A39" s="267"/>
      <c r="B39" s="268"/>
      <c r="C39" s="1948" t="s">
        <v>955</v>
      </c>
      <c r="D39" s="1141"/>
      <c r="E39" s="564"/>
      <c r="F39" s="535">
        <v>6840</v>
      </c>
      <c r="G39" s="535"/>
      <c r="H39" s="536">
        <f t="shared" si="3"/>
        <v>6840</v>
      </c>
      <c r="I39" s="298">
        <v>6840</v>
      </c>
      <c r="J39" s="1537">
        <f t="shared" ref="J39:J51" si="4">I39/H39</f>
        <v>1</v>
      </c>
      <c r="K39" s="1805"/>
      <c r="L39" s="1543"/>
    </row>
    <row r="40" spans="1:12" s="334" customFormat="1" ht="13.8">
      <c r="A40" s="267"/>
      <c r="B40" s="268"/>
      <c r="C40" s="59" t="s">
        <v>696</v>
      </c>
      <c r="D40" s="1141"/>
      <c r="E40" s="564">
        <v>21901</v>
      </c>
      <c r="F40" s="535">
        <v>71907</v>
      </c>
      <c r="G40" s="535"/>
      <c r="H40" s="536">
        <f t="shared" si="3"/>
        <v>71907</v>
      </c>
      <c r="I40" s="298">
        <v>71899</v>
      </c>
      <c r="J40" s="1537">
        <f t="shared" si="4"/>
        <v>0.99988874518475257</v>
      </c>
      <c r="K40" s="1805"/>
      <c r="L40" s="1543"/>
    </row>
    <row r="41" spans="1:12" s="334" customFormat="1" ht="13.8">
      <c r="A41" s="267"/>
      <c r="B41" s="268"/>
      <c r="C41" s="59" t="s">
        <v>695</v>
      </c>
      <c r="D41" s="1141"/>
      <c r="E41" s="564">
        <v>2440</v>
      </c>
      <c r="F41" s="535">
        <v>0</v>
      </c>
      <c r="G41" s="535"/>
      <c r="H41" s="536">
        <f t="shared" si="3"/>
        <v>0</v>
      </c>
      <c r="I41" s="298"/>
      <c r="J41" s="1537"/>
      <c r="K41" s="1805"/>
      <c r="L41" s="1543"/>
    </row>
    <row r="42" spans="1:12" s="334" customFormat="1" ht="13.8" hidden="1">
      <c r="A42" s="267"/>
      <c r="B42" s="268"/>
      <c r="C42" s="607"/>
      <c r="D42" s="1141"/>
      <c r="E42" s="564"/>
      <c r="F42" s="535"/>
      <c r="G42" s="535"/>
      <c r="H42" s="536">
        <f t="shared" si="3"/>
        <v>0</v>
      </c>
      <c r="I42" s="298"/>
      <c r="J42" s="1537" t="e">
        <f t="shared" si="4"/>
        <v>#DIV/0!</v>
      </c>
      <c r="K42" s="1961"/>
      <c r="L42" s="1543"/>
    </row>
    <row r="43" spans="1:12" s="334" customFormat="1" ht="13.8">
      <c r="A43" s="267"/>
      <c r="B43" s="268"/>
      <c r="C43" s="607" t="s">
        <v>332</v>
      </c>
      <c r="D43" s="1187"/>
      <c r="E43" s="564">
        <v>15016</v>
      </c>
      <c r="F43" s="535">
        <v>15016</v>
      </c>
      <c r="G43" s="535"/>
      <c r="H43" s="536">
        <f t="shared" si="3"/>
        <v>15016</v>
      </c>
      <c r="I43" s="298">
        <v>8953</v>
      </c>
      <c r="J43" s="1537">
        <f t="shared" si="4"/>
        <v>0.5962306872669153</v>
      </c>
      <c r="K43" s="1527"/>
      <c r="L43" s="408"/>
    </row>
    <row r="44" spans="1:12" s="334" customFormat="1" ht="13.8" hidden="1">
      <c r="A44" s="267"/>
      <c r="B44" s="268"/>
      <c r="C44" s="566"/>
      <c r="D44" s="1188"/>
      <c r="E44" s="564"/>
      <c r="F44" s="535"/>
      <c r="G44" s="536"/>
      <c r="H44" s="536">
        <f t="shared" si="3"/>
        <v>0</v>
      </c>
      <c r="I44" s="298"/>
      <c r="J44" s="1537" t="e">
        <f t="shared" si="4"/>
        <v>#DIV/0!</v>
      </c>
      <c r="K44" s="1527"/>
      <c r="L44" s="408"/>
    </row>
    <row r="45" spans="1:12" s="334" customFormat="1" ht="13.8">
      <c r="A45" s="290"/>
      <c r="B45" s="291"/>
      <c r="C45" s="1814" t="s">
        <v>706</v>
      </c>
      <c r="D45" s="1189"/>
      <c r="E45" s="314">
        <v>13364</v>
      </c>
      <c r="F45" s="568">
        <v>13364</v>
      </c>
      <c r="G45" s="568"/>
      <c r="H45" s="569">
        <f t="shared" si="3"/>
        <v>13364</v>
      </c>
      <c r="I45" s="302">
        <v>9539</v>
      </c>
      <c r="J45" s="1537">
        <f t="shared" si="4"/>
        <v>0.71378329841364863</v>
      </c>
      <c r="K45" s="1527"/>
      <c r="L45" s="408"/>
    </row>
    <row r="46" spans="1:12" s="334" customFormat="1" ht="13.8">
      <c r="A46" s="267"/>
      <c r="B46" s="268"/>
      <c r="C46" s="563" t="s">
        <v>333</v>
      </c>
      <c r="D46" s="1188"/>
      <c r="E46" s="273">
        <v>12896</v>
      </c>
      <c r="F46" s="535">
        <v>12896</v>
      </c>
      <c r="G46" s="536"/>
      <c r="H46" s="536">
        <f t="shared" si="3"/>
        <v>12896</v>
      </c>
      <c r="I46" s="407">
        <v>9478</v>
      </c>
      <c r="J46" s="1537">
        <f t="shared" si="4"/>
        <v>0.73495657568238215</v>
      </c>
      <c r="K46" s="1527"/>
      <c r="L46" s="408"/>
    </row>
    <row r="47" spans="1:12" s="334" customFormat="1" ht="13.8">
      <c r="A47" s="278"/>
      <c r="B47" s="279"/>
      <c r="C47" s="1932" t="s">
        <v>697</v>
      </c>
      <c r="D47" s="1910"/>
      <c r="E47" s="280">
        <v>31567</v>
      </c>
      <c r="F47" s="537">
        <v>31567</v>
      </c>
      <c r="G47" s="537"/>
      <c r="H47" s="538">
        <f t="shared" si="3"/>
        <v>31567</v>
      </c>
      <c r="I47" s="410">
        <v>22844</v>
      </c>
      <c r="J47" s="1537">
        <f t="shared" si="4"/>
        <v>0.72366712072734185</v>
      </c>
      <c r="K47" s="1528"/>
      <c r="L47" s="411"/>
    </row>
    <row r="48" spans="1:12" s="334" customFormat="1" ht="13.8">
      <c r="A48" s="267"/>
      <c r="B48" s="268"/>
      <c r="C48" s="566" t="s">
        <v>201</v>
      </c>
      <c r="D48" s="1188"/>
      <c r="E48" s="273">
        <v>4215</v>
      </c>
      <c r="F48" s="535">
        <v>0</v>
      </c>
      <c r="G48" s="535">
        <v>2340</v>
      </c>
      <c r="H48" s="536">
        <f t="shared" si="3"/>
        <v>2340</v>
      </c>
      <c r="I48" s="407">
        <v>2340</v>
      </c>
      <c r="J48" s="1537">
        <f t="shared" si="4"/>
        <v>1</v>
      </c>
      <c r="K48" s="408"/>
      <c r="L48" s="1804"/>
    </row>
    <row r="49" spans="1:12" s="334" customFormat="1" ht="13.8">
      <c r="A49" s="267"/>
      <c r="B49" s="268"/>
      <c r="C49" s="566" t="s">
        <v>202</v>
      </c>
      <c r="D49" s="1188"/>
      <c r="E49" s="273">
        <v>1584</v>
      </c>
      <c r="F49" s="535">
        <v>0</v>
      </c>
      <c r="G49" s="535">
        <v>842</v>
      </c>
      <c r="H49" s="536">
        <f t="shared" si="3"/>
        <v>842</v>
      </c>
      <c r="I49" s="407">
        <v>842</v>
      </c>
      <c r="J49" s="1537">
        <f t="shared" si="4"/>
        <v>1</v>
      </c>
      <c r="K49" s="408"/>
      <c r="L49" s="1804"/>
    </row>
    <row r="50" spans="1:12" s="334" customFormat="1" ht="13.8">
      <c r="A50" s="290"/>
      <c r="B50" s="291"/>
      <c r="C50" s="567" t="s">
        <v>203</v>
      </c>
      <c r="D50" s="1189"/>
      <c r="E50" s="314">
        <v>1385</v>
      </c>
      <c r="F50" s="568">
        <v>0</v>
      </c>
      <c r="G50" s="568">
        <v>1282</v>
      </c>
      <c r="H50" s="569">
        <f t="shared" si="3"/>
        <v>1282</v>
      </c>
      <c r="I50" s="399">
        <v>1281</v>
      </c>
      <c r="J50" s="1537">
        <f t="shared" si="4"/>
        <v>0.99921996879875197</v>
      </c>
      <c r="K50" s="406"/>
      <c r="L50" s="401"/>
    </row>
    <row r="51" spans="1:12" s="334" customFormat="1" ht="14.4" thickBot="1">
      <c r="A51" s="305"/>
      <c r="B51" s="306"/>
      <c r="C51" s="570" t="s">
        <v>204</v>
      </c>
      <c r="D51" s="1190"/>
      <c r="E51" s="308">
        <v>1410</v>
      </c>
      <c r="F51" s="539">
        <v>255</v>
      </c>
      <c r="G51" s="539">
        <v>750</v>
      </c>
      <c r="H51" s="540">
        <f t="shared" si="3"/>
        <v>1005</v>
      </c>
      <c r="I51" s="416">
        <v>1005</v>
      </c>
      <c r="J51" s="1537">
        <f t="shared" si="4"/>
        <v>1</v>
      </c>
      <c r="K51" s="1393"/>
      <c r="L51" s="670"/>
    </row>
    <row r="52" spans="1:12" s="334" customFormat="1" ht="14.4" thickBot="1">
      <c r="A52" s="284"/>
      <c r="B52" s="285"/>
      <c r="C52" s="77" t="s">
        <v>195</v>
      </c>
      <c r="D52" s="1162">
        <f>D36+D37+D38</f>
        <v>0</v>
      </c>
      <c r="E52" s="286">
        <f>E36+E37+E38</f>
        <v>105778</v>
      </c>
      <c r="F52" s="447">
        <f>F36+F37+F38</f>
        <v>151845</v>
      </c>
      <c r="G52" s="447">
        <f>G36+G37+G38</f>
        <v>5214</v>
      </c>
      <c r="H52" s="459">
        <f t="shared" si="3"/>
        <v>157059</v>
      </c>
      <c r="I52" s="288">
        <f>I36+I37+I38</f>
        <v>135021</v>
      </c>
      <c r="J52" s="532">
        <f>I52/H52</f>
        <v>0.85968330372662505</v>
      </c>
      <c r="K52" s="366">
        <f>K36+K37+K38</f>
        <v>0</v>
      </c>
      <c r="L52" s="286">
        <f>L36+L37+L38</f>
        <v>0</v>
      </c>
    </row>
    <row r="53" spans="1:12" s="334" customFormat="1" ht="13.8">
      <c r="A53" s="290">
        <v>4</v>
      </c>
      <c r="B53" s="291"/>
      <c r="C53" s="292" t="s">
        <v>924</v>
      </c>
      <c r="D53" s="1143"/>
      <c r="E53" s="314"/>
      <c r="F53" s="533"/>
      <c r="G53" s="533"/>
      <c r="H53" s="534">
        <f t="shared" si="3"/>
        <v>0</v>
      </c>
      <c r="I53" s="399"/>
      <c r="J53" s="1539"/>
      <c r="K53" s="1526"/>
      <c r="L53" s="406"/>
    </row>
    <row r="54" spans="1:12" s="334" customFormat="1" ht="13.8">
      <c r="A54" s="267"/>
      <c r="B54" s="268">
        <v>8</v>
      </c>
      <c r="C54" s="59" t="s">
        <v>940</v>
      </c>
      <c r="D54" s="1141"/>
      <c r="E54" s="273">
        <f>E55+E56</f>
        <v>0</v>
      </c>
      <c r="F54" s="273">
        <f>F55+F56</f>
        <v>0</v>
      </c>
      <c r="G54" s="273">
        <f>G55+G56</f>
        <v>0</v>
      </c>
      <c r="H54" s="542">
        <f t="shared" si="3"/>
        <v>0</v>
      </c>
      <c r="I54" s="407"/>
      <c r="J54" s="1537"/>
      <c r="K54" s="1527"/>
      <c r="L54" s="408"/>
    </row>
    <row r="55" spans="1:12" s="334" customFormat="1" ht="13.8" hidden="1">
      <c r="A55" s="278"/>
      <c r="B55" s="279"/>
      <c r="C55" s="101" t="s">
        <v>247</v>
      </c>
      <c r="D55" s="1142"/>
      <c r="E55" s="280"/>
      <c r="F55" s="571"/>
      <c r="G55" s="571"/>
      <c r="H55" s="542">
        <f t="shared" si="3"/>
        <v>0</v>
      </c>
      <c r="I55" s="410"/>
      <c r="J55" s="1538" t="e">
        <f>I55/H55</f>
        <v>#DIV/0!</v>
      </c>
      <c r="K55" s="1527"/>
      <c r="L55" s="408"/>
    </row>
    <row r="56" spans="1:12" s="334" customFormat="1" ht="13.8" hidden="1">
      <c r="A56" s="278"/>
      <c r="B56" s="279"/>
      <c r="C56" s="101" t="s">
        <v>248</v>
      </c>
      <c r="D56" s="1142"/>
      <c r="E56" s="280"/>
      <c r="F56" s="537"/>
      <c r="G56" s="537"/>
      <c r="H56" s="542">
        <f t="shared" si="3"/>
        <v>0</v>
      </c>
      <c r="I56" s="410"/>
      <c r="J56" s="1538"/>
      <c r="K56" s="1527"/>
      <c r="L56" s="408"/>
    </row>
    <row r="57" spans="1:12" s="334" customFormat="1" ht="14.4" thickBot="1">
      <c r="A57" s="278"/>
      <c r="B57" s="279"/>
      <c r="C57" s="319" t="s">
        <v>945</v>
      </c>
      <c r="D57" s="1145"/>
      <c r="E57" s="320">
        <f>E54</f>
        <v>0</v>
      </c>
      <c r="F57" s="572">
        <f>F54</f>
        <v>0</v>
      </c>
      <c r="G57" s="572">
        <f>G54</f>
        <v>0</v>
      </c>
      <c r="H57" s="573">
        <f t="shared" si="3"/>
        <v>0</v>
      </c>
      <c r="I57" s="322">
        <f>I54</f>
        <v>0</v>
      </c>
      <c r="J57" s="1538"/>
      <c r="K57" s="1528"/>
      <c r="L57" s="411"/>
    </row>
    <row r="58" spans="1:12" s="334" customFormat="1" ht="14.4" thickBot="1">
      <c r="A58" s="284"/>
      <c r="B58" s="285"/>
      <c r="C58" s="77" t="s">
        <v>924</v>
      </c>
      <c r="D58" s="1162"/>
      <c r="E58" s="286">
        <f>E57</f>
        <v>0</v>
      </c>
      <c r="F58" s="447">
        <f>F57</f>
        <v>0</v>
      </c>
      <c r="G58" s="447">
        <f>G57</f>
        <v>0</v>
      </c>
      <c r="H58" s="459">
        <f t="shared" si="3"/>
        <v>0</v>
      </c>
      <c r="I58" s="288">
        <f>I57</f>
        <v>0</v>
      </c>
      <c r="J58" s="1542"/>
      <c r="K58" s="1544"/>
      <c r="L58" s="396"/>
    </row>
    <row r="59" spans="1:12" s="334" customFormat="1" ht="8.25" customHeight="1" thickBot="1">
      <c r="A59" s="419"/>
      <c r="B59" s="420"/>
      <c r="C59" s="421"/>
      <c r="D59" s="421"/>
      <c r="E59" s="574"/>
      <c r="F59" s="575"/>
      <c r="G59" s="575"/>
      <c r="H59" s="576"/>
      <c r="I59" s="395"/>
      <c r="J59" s="1542"/>
      <c r="K59" s="1526"/>
      <c r="L59" s="406"/>
    </row>
    <row r="60" spans="1:12" s="334" customFormat="1" ht="15.6">
      <c r="A60" s="577"/>
      <c r="B60" s="328"/>
      <c r="C60" s="578" t="s">
        <v>197</v>
      </c>
      <c r="D60" s="1191"/>
      <c r="E60" s="329"/>
      <c r="F60" s="579"/>
      <c r="G60" s="579"/>
      <c r="H60" s="580"/>
      <c r="I60" s="581"/>
      <c r="J60" s="1546"/>
      <c r="K60" s="1527"/>
      <c r="L60" s="408"/>
    </row>
    <row r="61" spans="1:12" s="334" customFormat="1" ht="13.8">
      <c r="A61" s="423"/>
      <c r="B61" s="424"/>
      <c r="C61" s="565" t="s">
        <v>695</v>
      </c>
      <c r="D61" s="1188"/>
      <c r="E61" s="582">
        <f>E41</f>
        <v>2440</v>
      </c>
      <c r="F61" s="582">
        <f>F41</f>
        <v>0</v>
      </c>
      <c r="G61" s="582">
        <f>G41</f>
        <v>0</v>
      </c>
      <c r="H61" s="584">
        <f t="shared" ref="H61:H78" si="5">SUM(F61:G61)</f>
        <v>0</v>
      </c>
      <c r="I61" s="585">
        <f>I12</f>
        <v>0</v>
      </c>
      <c r="J61" s="1537"/>
      <c r="K61" s="1545">
        <f>K16+K20</f>
        <v>0</v>
      </c>
      <c r="L61" s="582">
        <f>L16+L20</f>
        <v>0</v>
      </c>
    </row>
    <row r="62" spans="1:12" s="334" customFormat="1" ht="13.8">
      <c r="A62" s="423"/>
      <c r="B62" s="424"/>
      <c r="C62" s="566" t="s">
        <v>564</v>
      </c>
      <c r="D62" s="1188"/>
      <c r="E62" s="582">
        <f>E18+E22</f>
        <v>16300</v>
      </c>
      <c r="F62" s="582">
        <f>F18+F22</f>
        <v>18300</v>
      </c>
      <c r="G62" s="582">
        <f>G18+G22</f>
        <v>0</v>
      </c>
      <c r="H62" s="584">
        <f t="shared" si="5"/>
        <v>18300</v>
      </c>
      <c r="I62" s="582">
        <f>I18+I22</f>
        <v>18301</v>
      </c>
      <c r="J62" s="1537">
        <f>I62/H62</f>
        <v>1.0000546448087431</v>
      </c>
      <c r="K62" s="1545">
        <f>K18+K22</f>
        <v>0</v>
      </c>
      <c r="L62" s="582">
        <f>L18+L22</f>
        <v>0</v>
      </c>
    </row>
    <row r="63" spans="1:12" s="334" customFormat="1" ht="13.8">
      <c r="A63" s="423"/>
      <c r="B63" s="424"/>
      <c r="C63" s="566" t="s">
        <v>242</v>
      </c>
      <c r="D63" s="1188"/>
      <c r="E63" s="582">
        <f>E15+E24+E26</f>
        <v>59194</v>
      </c>
      <c r="F63" s="583">
        <f>F15+F24</f>
        <v>59194</v>
      </c>
      <c r="G63" s="583">
        <f>G15+G24</f>
        <v>0</v>
      </c>
      <c r="H63" s="584">
        <f t="shared" si="5"/>
        <v>59194</v>
      </c>
      <c r="I63" s="583">
        <f>I15+I24</f>
        <v>58477</v>
      </c>
      <c r="J63" s="1537">
        <f>I63/H63</f>
        <v>0.98788728587356822</v>
      </c>
      <c r="K63" s="1918">
        <f>K15+K24+K26</f>
        <v>0</v>
      </c>
      <c r="L63" s="1545">
        <f>L15+L24+L26</f>
        <v>0</v>
      </c>
    </row>
    <row r="64" spans="1:12" s="334" customFormat="1" ht="13.8">
      <c r="A64" s="423"/>
      <c r="B64" s="424"/>
      <c r="C64" s="563" t="s">
        <v>696</v>
      </c>
      <c r="D64" s="1188"/>
      <c r="E64" s="582">
        <f>E40</f>
        <v>21901</v>
      </c>
      <c r="F64" s="582">
        <f>F40</f>
        <v>71907</v>
      </c>
      <c r="G64" s="582">
        <f>G40</f>
        <v>0</v>
      </c>
      <c r="H64" s="584">
        <f t="shared" si="5"/>
        <v>71907</v>
      </c>
      <c r="I64" s="582">
        <f>I40</f>
        <v>71899</v>
      </c>
      <c r="J64" s="1537">
        <f t="shared" ref="J64:J77" si="6">I64/H64</f>
        <v>0.99988874518475257</v>
      </c>
      <c r="K64" s="1918"/>
      <c r="L64" s="1545"/>
    </row>
    <row r="65" spans="1:12" s="334" customFormat="1" ht="13.8">
      <c r="A65" s="423"/>
      <c r="B65" s="424"/>
      <c r="C65" s="563" t="s">
        <v>46</v>
      </c>
      <c r="D65" s="1188">
        <f>D43</f>
        <v>0</v>
      </c>
      <c r="E65" s="582">
        <f>E17+E21</f>
        <v>0</v>
      </c>
      <c r="F65" s="583">
        <f>F16</f>
        <v>100</v>
      </c>
      <c r="G65" s="583">
        <f>G16</f>
        <v>0</v>
      </c>
      <c r="H65" s="584">
        <f t="shared" si="5"/>
        <v>100</v>
      </c>
      <c r="I65" s="583">
        <f>I16</f>
        <v>63</v>
      </c>
      <c r="J65" s="1537">
        <f t="shared" si="6"/>
        <v>0.63</v>
      </c>
      <c r="K65" s="408"/>
      <c r="L65" s="1804"/>
    </row>
    <row r="66" spans="1:12" s="334" customFormat="1" ht="13.8">
      <c r="A66" s="423"/>
      <c r="B66" s="424"/>
      <c r="C66" s="1948" t="s">
        <v>955</v>
      </c>
      <c r="D66" s="1188"/>
      <c r="E66" s="582"/>
      <c r="F66" s="583">
        <f>F39</f>
        <v>6840</v>
      </c>
      <c r="G66" s="583">
        <f>G39</f>
        <v>0</v>
      </c>
      <c r="H66" s="584">
        <f t="shared" si="5"/>
        <v>6840</v>
      </c>
      <c r="I66" s="583">
        <f>I39</f>
        <v>6840</v>
      </c>
      <c r="J66" s="1537">
        <f t="shared" si="6"/>
        <v>1</v>
      </c>
      <c r="K66" s="408"/>
      <c r="L66" s="1804"/>
    </row>
    <row r="67" spans="1:12" s="334" customFormat="1" ht="13.8">
      <c r="A67" s="423"/>
      <c r="B67" s="424"/>
      <c r="C67" s="563" t="s">
        <v>998</v>
      </c>
      <c r="D67" s="1188"/>
      <c r="E67" s="582"/>
      <c r="F67" s="583">
        <f>F17</f>
        <v>11365</v>
      </c>
      <c r="G67" s="583">
        <f>G17</f>
        <v>0</v>
      </c>
      <c r="H67" s="584">
        <f t="shared" si="5"/>
        <v>11365</v>
      </c>
      <c r="I67" s="583">
        <f>I17</f>
        <v>10885</v>
      </c>
      <c r="J67" s="1537">
        <f t="shared" si="6"/>
        <v>0.95776506819181695</v>
      </c>
      <c r="K67" s="408"/>
      <c r="L67" s="1804"/>
    </row>
    <row r="68" spans="1:12" s="334" customFormat="1" ht="13.8" hidden="1">
      <c r="A68" s="423"/>
      <c r="B68" s="424"/>
      <c r="C68" s="607"/>
      <c r="D68" s="1188"/>
      <c r="E68" s="582"/>
      <c r="F68" s="583"/>
      <c r="G68" s="583">
        <f>G42</f>
        <v>0</v>
      </c>
      <c r="H68" s="584">
        <f t="shared" si="5"/>
        <v>0</v>
      </c>
      <c r="I68" s="583">
        <f t="shared" ref="I68:I77" si="7">I42</f>
        <v>0</v>
      </c>
      <c r="J68" s="1537" t="e">
        <f t="shared" si="6"/>
        <v>#DIV/0!</v>
      </c>
      <c r="K68" s="1804"/>
      <c r="L68" s="1804"/>
    </row>
    <row r="69" spans="1:12" s="334" customFormat="1" ht="13.8">
      <c r="A69" s="423"/>
      <c r="B69" s="424"/>
      <c r="C69" s="565" t="s">
        <v>332</v>
      </c>
      <c r="D69" s="1188">
        <f>D45</f>
        <v>0</v>
      </c>
      <c r="E69" s="582">
        <f>E43</f>
        <v>15016</v>
      </c>
      <c r="F69" s="583">
        <f>F43</f>
        <v>15016</v>
      </c>
      <c r="G69" s="583">
        <f t="shared" ref="F69:G73" si="8">G43</f>
        <v>0</v>
      </c>
      <c r="H69" s="584">
        <f t="shared" si="5"/>
        <v>15016</v>
      </c>
      <c r="I69" s="583">
        <f t="shared" si="7"/>
        <v>8953</v>
      </c>
      <c r="J69" s="1537">
        <f t="shared" si="6"/>
        <v>0.5962306872669153</v>
      </c>
      <c r="K69" s="1545">
        <f>K45</f>
        <v>0</v>
      </c>
      <c r="L69" s="582">
        <f>L45</f>
        <v>0</v>
      </c>
    </row>
    <row r="70" spans="1:12" s="334" customFormat="1" ht="13.8" hidden="1">
      <c r="A70" s="423"/>
      <c r="B70" s="424"/>
      <c r="C70" s="565" t="s">
        <v>200</v>
      </c>
      <c r="D70" s="565">
        <f>D44</f>
        <v>0</v>
      </c>
      <c r="E70" s="582">
        <f>E44</f>
        <v>0</v>
      </c>
      <c r="F70" s="583">
        <f t="shared" si="8"/>
        <v>0</v>
      </c>
      <c r="G70" s="583">
        <f t="shared" si="8"/>
        <v>0</v>
      </c>
      <c r="H70" s="584">
        <f t="shared" si="5"/>
        <v>0</v>
      </c>
      <c r="I70" s="583">
        <f t="shared" si="7"/>
        <v>0</v>
      </c>
      <c r="J70" s="1537" t="e">
        <f t="shared" si="6"/>
        <v>#DIV/0!</v>
      </c>
      <c r="K70" s="1527"/>
      <c r="L70" s="408"/>
    </row>
    <row r="71" spans="1:12" s="334" customFormat="1" ht="13.8">
      <c r="A71" s="423"/>
      <c r="B71" s="424"/>
      <c r="C71" s="565" t="s">
        <v>706</v>
      </c>
      <c r="D71" s="1187"/>
      <c r="E71" s="582">
        <f t="shared" ref="E71:F77" si="9">E45</f>
        <v>13364</v>
      </c>
      <c r="F71" s="583">
        <f t="shared" si="8"/>
        <v>13364</v>
      </c>
      <c r="G71" s="583">
        <f t="shared" si="8"/>
        <v>0</v>
      </c>
      <c r="H71" s="584">
        <f t="shared" si="5"/>
        <v>13364</v>
      </c>
      <c r="I71" s="583">
        <f t="shared" si="7"/>
        <v>9539</v>
      </c>
      <c r="J71" s="1537">
        <f t="shared" si="6"/>
        <v>0.71378329841364863</v>
      </c>
      <c r="K71" s="1527"/>
      <c r="L71" s="408"/>
    </row>
    <row r="72" spans="1:12" s="334" customFormat="1" ht="13.8">
      <c r="A72" s="423"/>
      <c r="B72" s="424"/>
      <c r="C72" s="428" t="s">
        <v>334</v>
      </c>
      <c r="D72" s="1165"/>
      <c r="E72" s="582">
        <f t="shared" si="9"/>
        <v>12896</v>
      </c>
      <c r="F72" s="583">
        <f t="shared" si="8"/>
        <v>12896</v>
      </c>
      <c r="G72" s="583">
        <f t="shared" si="8"/>
        <v>0</v>
      </c>
      <c r="H72" s="584">
        <f t="shared" si="5"/>
        <v>12896</v>
      </c>
      <c r="I72" s="583">
        <f t="shared" si="7"/>
        <v>9478</v>
      </c>
      <c r="J72" s="1537">
        <f t="shared" si="6"/>
        <v>0.73495657568238215</v>
      </c>
      <c r="K72" s="1527"/>
      <c r="L72" s="408"/>
    </row>
    <row r="73" spans="1:12" s="334" customFormat="1" ht="13.8">
      <c r="A73" s="423"/>
      <c r="B73" s="424"/>
      <c r="C73" s="428" t="s">
        <v>697</v>
      </c>
      <c r="D73" s="1187"/>
      <c r="E73" s="582">
        <f t="shared" si="9"/>
        <v>31567</v>
      </c>
      <c r="F73" s="584">
        <f>F47</f>
        <v>31567</v>
      </c>
      <c r="G73" s="583">
        <f t="shared" si="8"/>
        <v>0</v>
      </c>
      <c r="H73" s="586">
        <f t="shared" si="5"/>
        <v>31567</v>
      </c>
      <c r="I73" s="583">
        <f t="shared" si="7"/>
        <v>22844</v>
      </c>
      <c r="J73" s="1537">
        <f t="shared" si="6"/>
        <v>0.72366712072734185</v>
      </c>
      <c r="K73" s="1527"/>
      <c r="L73" s="542"/>
    </row>
    <row r="74" spans="1:12" s="334" customFormat="1" ht="13.8">
      <c r="A74" s="423"/>
      <c r="B74" s="424"/>
      <c r="C74" s="563" t="s">
        <v>201</v>
      </c>
      <c r="D74" s="1187"/>
      <c r="E74" s="582">
        <f t="shared" si="9"/>
        <v>4215</v>
      </c>
      <c r="F74" s="582">
        <f t="shared" si="9"/>
        <v>0</v>
      </c>
      <c r="G74" s="583">
        <f>G48</f>
        <v>2340</v>
      </c>
      <c r="H74" s="584">
        <f t="shared" si="5"/>
        <v>2340</v>
      </c>
      <c r="I74" s="583">
        <f t="shared" si="7"/>
        <v>2340</v>
      </c>
      <c r="J74" s="1537">
        <f t="shared" si="6"/>
        <v>1</v>
      </c>
      <c r="K74" s="1528"/>
      <c r="L74" s="1391"/>
    </row>
    <row r="75" spans="1:12" s="334" customFormat="1" ht="13.8">
      <c r="A75" s="423"/>
      <c r="B75" s="424"/>
      <c r="C75" s="563" t="s">
        <v>202</v>
      </c>
      <c r="D75" s="1187"/>
      <c r="E75" s="582">
        <f t="shared" si="9"/>
        <v>1584</v>
      </c>
      <c r="F75" s="582">
        <f t="shared" si="9"/>
        <v>0</v>
      </c>
      <c r="G75" s="583">
        <f>G49</f>
        <v>842</v>
      </c>
      <c r="H75" s="584">
        <f t="shared" si="5"/>
        <v>842</v>
      </c>
      <c r="I75" s="583">
        <f t="shared" si="7"/>
        <v>842</v>
      </c>
      <c r="J75" s="1537">
        <f t="shared" si="6"/>
        <v>1</v>
      </c>
      <c r="K75" s="1528"/>
      <c r="L75" s="1391"/>
    </row>
    <row r="76" spans="1:12" s="334" customFormat="1" ht="13.8">
      <c r="A76" s="423"/>
      <c r="B76" s="424"/>
      <c r="C76" s="563" t="s">
        <v>203</v>
      </c>
      <c r="D76" s="1187"/>
      <c r="E76" s="582">
        <f t="shared" si="9"/>
        <v>1385</v>
      </c>
      <c r="F76" s="582">
        <f t="shared" si="9"/>
        <v>0</v>
      </c>
      <c r="G76" s="584">
        <f>G50</f>
        <v>1282</v>
      </c>
      <c r="H76" s="586">
        <f t="shared" si="5"/>
        <v>1282</v>
      </c>
      <c r="I76" s="584">
        <f t="shared" si="7"/>
        <v>1281</v>
      </c>
      <c r="J76" s="1537">
        <f t="shared" si="6"/>
        <v>0.99921996879875197</v>
      </c>
      <c r="K76" s="1528"/>
      <c r="L76" s="1391"/>
    </row>
    <row r="77" spans="1:12" s="334" customFormat="1" ht="14.4" thickBot="1">
      <c r="A77" s="429"/>
      <c r="B77" s="430"/>
      <c r="C77" s="1814" t="s">
        <v>204</v>
      </c>
      <c r="D77" s="1190"/>
      <c r="E77" s="587">
        <f t="shared" si="9"/>
        <v>1410</v>
      </c>
      <c r="F77" s="587">
        <f t="shared" si="9"/>
        <v>255</v>
      </c>
      <c r="G77" s="588">
        <f>G51</f>
        <v>750</v>
      </c>
      <c r="H77" s="586">
        <f t="shared" si="5"/>
        <v>1005</v>
      </c>
      <c r="I77" s="588">
        <f t="shared" si="7"/>
        <v>1005</v>
      </c>
      <c r="J77" s="1537">
        <f t="shared" si="6"/>
        <v>1</v>
      </c>
      <c r="K77" s="1528"/>
      <c r="L77" s="411"/>
    </row>
    <row r="78" spans="1:12" s="334" customFormat="1" ht="16.2" thickBot="1">
      <c r="A78" s="434"/>
      <c r="B78" s="435"/>
      <c r="C78" s="159" t="s">
        <v>59</v>
      </c>
      <c r="D78" s="436">
        <f>SUM(D61:D77)</f>
        <v>0</v>
      </c>
      <c r="E78" s="436">
        <f>SUM(E61:E77)</f>
        <v>181272</v>
      </c>
      <c r="F78" s="436">
        <f>SUM(F61:F77)</f>
        <v>240804</v>
      </c>
      <c r="G78" s="524">
        <f>SUM(G61:G77)</f>
        <v>5214</v>
      </c>
      <c r="H78" s="523">
        <f t="shared" si="5"/>
        <v>246018</v>
      </c>
      <c r="I78" s="437">
        <f>SUM(I61:I77)</f>
        <v>222747</v>
      </c>
      <c r="J78" s="532">
        <f>I78/H78</f>
        <v>0.9054093602907104</v>
      </c>
      <c r="K78" s="624">
        <f>SUM(K61:K77)</f>
        <v>0</v>
      </c>
      <c r="L78" s="436">
        <f>SUM(L61:L77)</f>
        <v>0</v>
      </c>
    </row>
    <row r="79" spans="1:12" s="334" customFormat="1" ht="12.75" customHeight="1" thickBot="1">
      <c r="A79" s="419"/>
      <c r="B79" s="420"/>
      <c r="C79" s="421"/>
      <c r="D79" s="421"/>
      <c r="E79" s="422"/>
      <c r="F79" s="554"/>
      <c r="G79" s="554"/>
      <c r="H79" s="555"/>
      <c r="I79" s="416"/>
      <c r="J79" s="1542"/>
      <c r="K79" s="1526"/>
      <c r="L79" s="406"/>
    </row>
    <row r="80" spans="1:12" s="387" customFormat="1" ht="16.2" thickBot="1">
      <c r="A80" s="438"/>
      <c r="B80" s="439"/>
      <c r="C80" s="439" t="s">
        <v>169</v>
      </c>
      <c r="D80" s="439"/>
      <c r="E80" s="440"/>
      <c r="F80" s="556"/>
      <c r="G80" s="556"/>
      <c r="H80" s="557"/>
      <c r="I80" s="438"/>
      <c r="J80" s="1542"/>
      <c r="K80" s="1536"/>
      <c r="L80" s="1394"/>
    </row>
    <row r="81" spans="1:12" s="354" customFormat="1" ht="16.2" thickBot="1">
      <c r="A81" s="443"/>
      <c r="B81" s="444"/>
      <c r="C81" s="445" t="s">
        <v>243</v>
      </c>
      <c r="D81" s="1167">
        <f>SUM(D82:D84)</f>
        <v>4500</v>
      </c>
      <c r="E81" s="446">
        <f>SUM(E82:E84)</f>
        <v>3900</v>
      </c>
      <c r="F81" s="447">
        <f>SUM(F82:F84)</f>
        <v>3900</v>
      </c>
      <c r="G81" s="447">
        <f>SUM(G82:G84)</f>
        <v>105</v>
      </c>
      <c r="H81" s="459">
        <f t="shared" ref="H81:H113" si="10">SUM(F81:G81)</f>
        <v>4005</v>
      </c>
      <c r="I81" s="448">
        <f>SUM(I82:I84)</f>
        <v>4002</v>
      </c>
      <c r="J81" s="532">
        <f>I81/H81</f>
        <v>0.99925093632958806</v>
      </c>
      <c r="K81" s="460">
        <f>SUM(K82:K84)</f>
        <v>0</v>
      </c>
      <c r="L81" s="446">
        <f>SUM(L82:L84)</f>
        <v>0</v>
      </c>
    </row>
    <row r="82" spans="1:12" ht="15.6">
      <c r="A82" s="449"/>
      <c r="B82" s="450">
        <v>1</v>
      </c>
      <c r="C82" s="500" t="s">
        <v>89</v>
      </c>
      <c r="D82" s="1171"/>
      <c r="E82" s="356"/>
      <c r="F82" s="452"/>
      <c r="G82" s="452"/>
      <c r="H82" s="461">
        <f t="shared" si="10"/>
        <v>0</v>
      </c>
      <c r="I82" s="357"/>
      <c r="J82" s="1539"/>
      <c r="K82" s="691"/>
      <c r="L82" s="685"/>
    </row>
    <row r="83" spans="1:12" ht="15.6">
      <c r="A83" s="449"/>
      <c r="B83" s="450">
        <v>2</v>
      </c>
      <c r="C83" s="451" t="s">
        <v>31</v>
      </c>
      <c r="D83" s="1168"/>
      <c r="E83" s="356"/>
      <c r="F83" s="462"/>
      <c r="G83" s="462"/>
      <c r="H83" s="455">
        <f t="shared" si="10"/>
        <v>0</v>
      </c>
      <c r="I83" s="358"/>
      <c r="J83" s="1537"/>
      <c r="K83" s="682"/>
      <c r="L83" s="363"/>
    </row>
    <row r="84" spans="1:12" ht="16.2" thickBot="1">
      <c r="A84" s="449"/>
      <c r="B84" s="450">
        <v>3</v>
      </c>
      <c r="C84" s="451" t="s">
        <v>91</v>
      </c>
      <c r="D84" s="1168">
        <v>4500</v>
      </c>
      <c r="E84" s="356">
        <v>3900</v>
      </c>
      <c r="F84" s="456">
        <v>3900</v>
      </c>
      <c r="G84" s="456">
        <v>105</v>
      </c>
      <c r="H84" s="457">
        <f t="shared" si="10"/>
        <v>4005</v>
      </c>
      <c r="I84" s="255">
        <v>4002</v>
      </c>
      <c r="J84" s="1538">
        <f>I84/H84</f>
        <v>0.99925093632958806</v>
      </c>
      <c r="K84" s="1193"/>
      <c r="L84" s="254"/>
    </row>
    <row r="85" spans="1:12" ht="16.2" thickBot="1">
      <c r="A85" s="443"/>
      <c r="B85" s="444"/>
      <c r="C85" s="445" t="s">
        <v>249</v>
      </c>
      <c r="D85" s="1167">
        <f>SUM(D86:D88)</f>
        <v>1000</v>
      </c>
      <c r="E85" s="446">
        <f>SUM(E86:E88)</f>
        <v>6000</v>
      </c>
      <c r="F85" s="447">
        <f>SUM(F86:F88)</f>
        <v>8000</v>
      </c>
      <c r="G85" s="447">
        <f>SUM(G86:G88)</f>
        <v>0</v>
      </c>
      <c r="H85" s="459">
        <f t="shared" si="10"/>
        <v>8000</v>
      </c>
      <c r="I85" s="448">
        <f>SUM(I86:I88)</f>
        <v>6277</v>
      </c>
      <c r="J85" s="532">
        <f>I85/H85</f>
        <v>0.78462500000000002</v>
      </c>
      <c r="K85" s="460">
        <f>SUM(K86:K88)</f>
        <v>0</v>
      </c>
      <c r="L85" s="446">
        <f>SUM(L86:L88)</f>
        <v>0</v>
      </c>
    </row>
    <row r="86" spans="1:12" ht="15.6">
      <c r="A86" s="449"/>
      <c r="B86" s="450">
        <v>1</v>
      </c>
      <c r="C86" s="500" t="s">
        <v>89</v>
      </c>
      <c r="D86" s="1171"/>
      <c r="E86" s="356"/>
      <c r="F86" s="452"/>
      <c r="G86" s="452"/>
      <c r="H86" s="461">
        <f t="shared" si="10"/>
        <v>0</v>
      </c>
      <c r="I86" s="357"/>
      <c r="J86" s="1539"/>
      <c r="K86" s="691"/>
      <c r="L86" s="685"/>
    </row>
    <row r="87" spans="1:12" ht="15.6">
      <c r="A87" s="449"/>
      <c r="B87" s="450">
        <v>2</v>
      </c>
      <c r="C87" s="451" t="s">
        <v>31</v>
      </c>
      <c r="D87" s="1168"/>
      <c r="E87" s="356"/>
      <c r="F87" s="462"/>
      <c r="G87" s="462"/>
      <c r="H87" s="455">
        <f t="shared" si="10"/>
        <v>0</v>
      </c>
      <c r="I87" s="358"/>
      <c r="J87" s="1537"/>
      <c r="K87" s="682"/>
      <c r="L87" s="363"/>
    </row>
    <row r="88" spans="1:12" ht="16.2" thickBot="1">
      <c r="A88" s="449"/>
      <c r="B88" s="450">
        <v>3</v>
      </c>
      <c r="C88" s="451" t="s">
        <v>91</v>
      </c>
      <c r="D88" s="1168">
        <v>1000</v>
      </c>
      <c r="E88" s="356">
        <v>6000</v>
      </c>
      <c r="F88" s="456">
        <v>8000</v>
      </c>
      <c r="G88" s="456"/>
      <c r="H88" s="457">
        <f t="shared" si="10"/>
        <v>8000</v>
      </c>
      <c r="I88" s="255">
        <v>6277</v>
      </c>
      <c r="J88" s="1538">
        <f>I88/H88</f>
        <v>0.78462500000000002</v>
      </c>
      <c r="K88" s="1193"/>
      <c r="L88" s="254"/>
    </row>
    <row r="89" spans="1:12" ht="16.2" thickBot="1">
      <c r="A89" s="443"/>
      <c r="B89" s="444"/>
      <c r="C89" s="445" t="s">
        <v>250</v>
      </c>
      <c r="D89" s="1167">
        <f>SUM(D90:D92)</f>
        <v>1500</v>
      </c>
      <c r="E89" s="446">
        <f>SUM(E90:E92)</f>
        <v>3500</v>
      </c>
      <c r="F89" s="447">
        <f>SUM(F90:F92)</f>
        <v>3500</v>
      </c>
      <c r="G89" s="447">
        <f>SUM(G90:G92)</f>
        <v>0</v>
      </c>
      <c r="H89" s="459">
        <f t="shared" si="10"/>
        <v>3500</v>
      </c>
      <c r="I89" s="448">
        <f>SUM(I90:I92)</f>
        <v>0</v>
      </c>
      <c r="J89" s="532">
        <f>I89/H89</f>
        <v>0</v>
      </c>
      <c r="K89" s="460">
        <f>SUM(K90:K92)</f>
        <v>0</v>
      </c>
      <c r="L89" s="446">
        <f>SUM(L90:L92)</f>
        <v>0</v>
      </c>
    </row>
    <row r="90" spans="1:12" ht="15.6">
      <c r="A90" s="449"/>
      <c r="B90" s="450">
        <v>1</v>
      </c>
      <c r="C90" s="500" t="s">
        <v>89</v>
      </c>
      <c r="D90" s="1171"/>
      <c r="E90" s="356"/>
      <c r="F90" s="452"/>
      <c r="G90" s="452"/>
      <c r="H90" s="461">
        <f t="shared" si="10"/>
        <v>0</v>
      </c>
      <c r="I90" s="357"/>
      <c r="J90" s="1539"/>
      <c r="K90" s="691"/>
      <c r="L90" s="685"/>
    </row>
    <row r="91" spans="1:12" ht="15.6">
      <c r="A91" s="449"/>
      <c r="B91" s="450">
        <v>2</v>
      </c>
      <c r="C91" s="451" t="s">
        <v>31</v>
      </c>
      <c r="D91" s="1168"/>
      <c r="E91" s="356"/>
      <c r="F91" s="462"/>
      <c r="G91" s="462"/>
      <c r="H91" s="455">
        <f t="shared" si="10"/>
        <v>0</v>
      </c>
      <c r="I91" s="358"/>
      <c r="J91" s="1537"/>
      <c r="K91" s="682"/>
      <c r="L91" s="363"/>
    </row>
    <row r="92" spans="1:12" ht="16.2" thickBot="1">
      <c r="A92" s="489"/>
      <c r="B92" s="490">
        <v>3</v>
      </c>
      <c r="C92" s="491" t="s">
        <v>91</v>
      </c>
      <c r="D92" s="1175">
        <v>1500</v>
      </c>
      <c r="E92" s="492">
        <v>3500</v>
      </c>
      <c r="F92" s="475">
        <v>3500</v>
      </c>
      <c r="G92" s="475"/>
      <c r="H92" s="476">
        <f t="shared" si="10"/>
        <v>3500</v>
      </c>
      <c r="I92" s="255"/>
      <c r="J92" s="1538">
        <f>I92/H92</f>
        <v>0</v>
      </c>
      <c r="K92" s="1529"/>
      <c r="L92" s="514"/>
    </row>
    <row r="93" spans="1:12" ht="16.2" thickBot="1">
      <c r="A93" s="484"/>
      <c r="B93" s="485"/>
      <c r="C93" s="486" t="s">
        <v>852</v>
      </c>
      <c r="D93" s="1174">
        <f>SUM(D94:D96)</f>
        <v>35000</v>
      </c>
      <c r="E93" s="487">
        <f>SUM(E94:E96)</f>
        <v>5000</v>
      </c>
      <c r="F93" s="558">
        <f>SUM(F94:F96)</f>
        <v>4000</v>
      </c>
      <c r="G93" s="558">
        <f>SUM(G94:G96)</f>
        <v>0</v>
      </c>
      <c r="H93" s="494">
        <f t="shared" si="10"/>
        <v>4000</v>
      </c>
      <c r="I93" s="448">
        <f>SUM(I94:I96)</f>
        <v>0</v>
      </c>
      <c r="J93" s="532">
        <f>I93/H93</f>
        <v>0</v>
      </c>
      <c r="K93" s="495">
        <f>SUM(K94:K96)</f>
        <v>0</v>
      </c>
      <c r="L93" s="487">
        <f>SUM(L94:L96)</f>
        <v>0</v>
      </c>
    </row>
    <row r="94" spans="1:12" ht="15.6">
      <c r="A94" s="449"/>
      <c r="B94" s="450">
        <v>1</v>
      </c>
      <c r="C94" s="500" t="s">
        <v>89</v>
      </c>
      <c r="D94" s="1171"/>
      <c r="E94" s="356"/>
      <c r="F94" s="452"/>
      <c r="G94" s="452"/>
      <c r="H94" s="461">
        <f t="shared" si="10"/>
        <v>0</v>
      </c>
      <c r="I94" s="357"/>
      <c r="J94" s="1539"/>
      <c r="K94" s="691"/>
      <c r="L94" s="685"/>
    </row>
    <row r="95" spans="1:12" ht="15.6">
      <c r="A95" s="449"/>
      <c r="B95" s="450">
        <v>2</v>
      </c>
      <c r="C95" s="451" t="s">
        <v>31</v>
      </c>
      <c r="D95" s="1168"/>
      <c r="E95" s="356"/>
      <c r="F95" s="462"/>
      <c r="G95" s="462"/>
      <c r="H95" s="455">
        <f t="shared" si="10"/>
        <v>0</v>
      </c>
      <c r="I95" s="358"/>
      <c r="J95" s="1537"/>
      <c r="K95" s="682"/>
      <c r="L95" s="363"/>
    </row>
    <row r="96" spans="1:12" ht="16.2" thickBot="1">
      <c r="A96" s="489"/>
      <c r="B96" s="490">
        <v>3</v>
      </c>
      <c r="C96" s="515" t="s">
        <v>91</v>
      </c>
      <c r="D96" s="1178">
        <v>35000</v>
      </c>
      <c r="E96" s="492">
        <v>5000</v>
      </c>
      <c r="F96" s="475">
        <v>4000</v>
      </c>
      <c r="G96" s="475"/>
      <c r="H96" s="476">
        <f t="shared" si="10"/>
        <v>4000</v>
      </c>
      <c r="I96" s="593"/>
      <c r="J96" s="1541">
        <f t="shared" ref="J96:J102" si="11">I96/H96</f>
        <v>0</v>
      </c>
      <c r="K96" s="1529"/>
      <c r="L96" s="514"/>
    </row>
    <row r="97" spans="1:12" ht="16.2" thickBot="1">
      <c r="A97" s="443"/>
      <c r="B97" s="444"/>
      <c r="C97" s="445" t="s">
        <v>254</v>
      </c>
      <c r="D97" s="1167">
        <f>SUM(D98:D99)</f>
        <v>1500</v>
      </c>
      <c r="E97" s="446">
        <f>SUM(E98:E100)</f>
        <v>1800</v>
      </c>
      <c r="F97" s="447">
        <f>SUM(F98:F100)</f>
        <v>1800</v>
      </c>
      <c r="G97" s="447">
        <f>SUM(G98:G101)</f>
        <v>0</v>
      </c>
      <c r="H97" s="459">
        <f t="shared" si="10"/>
        <v>1800</v>
      </c>
      <c r="I97" s="448">
        <f>SUM(I98:I100)</f>
        <v>1292</v>
      </c>
      <c r="J97" s="532">
        <f t="shared" si="11"/>
        <v>0.71777777777777774</v>
      </c>
      <c r="K97" s="460">
        <f>SUM(K98:K101)</f>
        <v>1800</v>
      </c>
      <c r="L97" s="446">
        <f>SUM(L98:L100)</f>
        <v>0</v>
      </c>
    </row>
    <row r="98" spans="1:12" ht="15.6">
      <c r="A98" s="449"/>
      <c r="B98" s="450">
        <v>1</v>
      </c>
      <c r="C98" s="500" t="s">
        <v>89</v>
      </c>
      <c r="D98" s="1171">
        <v>1180</v>
      </c>
      <c r="E98" s="356">
        <v>1394</v>
      </c>
      <c r="F98" s="452">
        <v>1394</v>
      </c>
      <c r="G98" s="452"/>
      <c r="H98" s="461">
        <f t="shared" si="10"/>
        <v>1394</v>
      </c>
      <c r="I98" s="357">
        <v>1059</v>
      </c>
      <c r="J98" s="1539">
        <f t="shared" si="11"/>
        <v>0.75968436154949781</v>
      </c>
      <c r="K98" s="691">
        <v>1394</v>
      </c>
      <c r="L98" s="685"/>
    </row>
    <row r="99" spans="1:12" ht="15.6">
      <c r="A99" s="449"/>
      <c r="B99" s="450">
        <v>2</v>
      </c>
      <c r="C99" s="451" t="s">
        <v>31</v>
      </c>
      <c r="D99" s="1168">
        <v>320</v>
      </c>
      <c r="E99" s="356">
        <v>306</v>
      </c>
      <c r="F99" s="462">
        <v>306</v>
      </c>
      <c r="G99" s="462"/>
      <c r="H99" s="455">
        <f t="shared" si="10"/>
        <v>306</v>
      </c>
      <c r="I99" s="358">
        <v>233</v>
      </c>
      <c r="J99" s="1537">
        <f t="shared" si="11"/>
        <v>0.76143790849673199</v>
      </c>
      <c r="K99" s="682">
        <v>306</v>
      </c>
      <c r="L99" s="363"/>
    </row>
    <row r="100" spans="1:12" ht="15.6">
      <c r="A100" s="449"/>
      <c r="B100" s="450">
        <v>3</v>
      </c>
      <c r="C100" s="451" t="s">
        <v>91</v>
      </c>
      <c r="D100" s="1168"/>
      <c r="E100" s="356">
        <v>100</v>
      </c>
      <c r="F100" s="462">
        <v>100</v>
      </c>
      <c r="G100" s="462"/>
      <c r="H100" s="455">
        <f t="shared" si="10"/>
        <v>100</v>
      </c>
      <c r="I100" s="358"/>
      <c r="J100" s="1537"/>
      <c r="K100" s="358">
        <v>100</v>
      </c>
      <c r="L100" s="363"/>
    </row>
    <row r="101" spans="1:12" ht="16.2" thickBot="1">
      <c r="A101" s="489"/>
      <c r="B101" s="490">
        <v>4</v>
      </c>
      <c r="C101" s="515" t="s">
        <v>890</v>
      </c>
      <c r="D101" s="1175"/>
      <c r="E101" s="492"/>
      <c r="F101" s="475"/>
      <c r="G101" s="475"/>
      <c r="H101" s="476">
        <f t="shared" si="10"/>
        <v>0</v>
      </c>
      <c r="I101" s="593"/>
      <c r="J101" s="1541"/>
      <c r="K101" s="593"/>
      <c r="L101" s="514"/>
    </row>
    <row r="102" spans="1:12" ht="16.2" thickBot="1">
      <c r="A102" s="484"/>
      <c r="B102" s="485"/>
      <c r="C102" s="486" t="s">
        <v>131</v>
      </c>
      <c r="D102" s="1174"/>
      <c r="E102" s="487">
        <f>SUM(E103:E106)</f>
        <v>4000</v>
      </c>
      <c r="F102" s="558">
        <f>SUM(F103:F106)</f>
        <v>7000</v>
      </c>
      <c r="G102" s="558">
        <f>SUM(G103:G106)</f>
        <v>0</v>
      </c>
      <c r="H102" s="494">
        <f t="shared" si="10"/>
        <v>7000</v>
      </c>
      <c r="I102" s="488">
        <f>SUM(I103:I106)</f>
        <v>3955</v>
      </c>
      <c r="J102" s="1581">
        <f t="shared" si="11"/>
        <v>0.56499999999999995</v>
      </c>
      <c r="K102" s="488">
        <f>SUM(K103:K105)</f>
        <v>0</v>
      </c>
      <c r="L102" s="1515"/>
    </row>
    <row r="103" spans="1:12" ht="15.6">
      <c r="A103" s="449"/>
      <c r="B103" s="450">
        <v>1</v>
      </c>
      <c r="C103" s="500" t="s">
        <v>89</v>
      </c>
      <c r="D103" s="1171"/>
      <c r="E103" s="356"/>
      <c r="F103" s="452"/>
      <c r="G103" s="452"/>
      <c r="H103" s="461">
        <f t="shared" si="10"/>
        <v>0</v>
      </c>
      <c r="I103" s="357"/>
      <c r="J103" s="1539"/>
      <c r="K103" s="691"/>
      <c r="L103" s="685"/>
    </row>
    <row r="104" spans="1:12" ht="15.6">
      <c r="A104" s="449"/>
      <c r="B104" s="450">
        <v>2</v>
      </c>
      <c r="C104" s="451" t="s">
        <v>756</v>
      </c>
      <c r="D104" s="1168"/>
      <c r="E104" s="356"/>
      <c r="F104" s="462"/>
      <c r="G104" s="462"/>
      <c r="H104" s="455">
        <f t="shared" si="10"/>
        <v>0</v>
      </c>
      <c r="I104" s="358"/>
      <c r="J104" s="1537"/>
      <c r="K104" s="682"/>
      <c r="L104" s="363"/>
    </row>
    <row r="105" spans="1:12" ht="15.6">
      <c r="A105" s="449"/>
      <c r="B105" s="450">
        <v>3</v>
      </c>
      <c r="C105" s="451" t="s">
        <v>91</v>
      </c>
      <c r="D105" s="1168"/>
      <c r="E105" s="356">
        <v>4000</v>
      </c>
      <c r="F105" s="462">
        <v>7000</v>
      </c>
      <c r="G105" s="462"/>
      <c r="H105" s="455">
        <f t="shared" si="10"/>
        <v>7000</v>
      </c>
      <c r="I105" s="363">
        <v>3955</v>
      </c>
      <c r="J105" s="1537">
        <f>I105/H105</f>
        <v>0.56499999999999995</v>
      </c>
      <c r="K105" s="682"/>
      <c r="L105" s="363"/>
    </row>
    <row r="106" spans="1:12" ht="16.2" thickBot="1">
      <c r="A106" s="489"/>
      <c r="B106" s="490">
        <v>4</v>
      </c>
      <c r="C106" s="515" t="s">
        <v>890</v>
      </c>
      <c r="D106" s="1178"/>
      <c r="E106" s="492"/>
      <c r="F106" s="475"/>
      <c r="G106" s="475">
        <v>0</v>
      </c>
      <c r="H106" s="476">
        <f t="shared" si="10"/>
        <v>0</v>
      </c>
      <c r="I106" s="593"/>
      <c r="J106" s="1541"/>
      <c r="K106" s="593"/>
      <c r="L106" s="514"/>
    </row>
    <row r="107" spans="1:12" ht="16.2" thickBot="1">
      <c r="A107" s="443"/>
      <c r="B107" s="444"/>
      <c r="C107" s="445" t="s">
        <v>955</v>
      </c>
      <c r="D107" s="1167">
        <f>SUM(D108:D110)</f>
        <v>0</v>
      </c>
      <c r="E107" s="446">
        <f>SUM(E108:E111)</f>
        <v>0</v>
      </c>
      <c r="F107" s="447">
        <f>SUM(F108:F111)</f>
        <v>4504</v>
      </c>
      <c r="G107" s="447">
        <f>SUM(G108:G111)</f>
        <v>0</v>
      </c>
      <c r="H107" s="459">
        <f t="shared" si="10"/>
        <v>4504</v>
      </c>
      <c r="I107" s="448">
        <f>SUM(I108:I111)</f>
        <v>0</v>
      </c>
      <c r="J107" s="532">
        <f>I107/H107</f>
        <v>0</v>
      </c>
      <c r="K107" s="380"/>
      <c r="L107" s="381"/>
    </row>
    <row r="108" spans="1:12" ht="15.6">
      <c r="A108" s="449"/>
      <c r="B108" s="450">
        <v>1</v>
      </c>
      <c r="C108" s="500" t="s">
        <v>89</v>
      </c>
      <c r="D108" s="1171"/>
      <c r="E108" s="356"/>
      <c r="F108" s="452"/>
      <c r="G108" s="452"/>
      <c r="H108" s="461">
        <f t="shared" si="10"/>
        <v>0</v>
      </c>
      <c r="I108" s="357"/>
      <c r="J108" s="1539"/>
      <c r="K108" s="691"/>
      <c r="L108" s="685"/>
    </row>
    <row r="109" spans="1:12" ht="15.6">
      <c r="A109" s="449"/>
      <c r="B109" s="450">
        <v>2</v>
      </c>
      <c r="C109" s="451" t="s">
        <v>31</v>
      </c>
      <c r="D109" s="1168"/>
      <c r="E109" s="356"/>
      <c r="F109" s="462"/>
      <c r="G109" s="462"/>
      <c r="H109" s="455">
        <f t="shared" si="10"/>
        <v>0</v>
      </c>
      <c r="I109" s="358"/>
      <c r="J109" s="1537"/>
      <c r="K109" s="682"/>
      <c r="L109" s="363"/>
    </row>
    <row r="110" spans="1:12" ht="15.6">
      <c r="A110" s="449"/>
      <c r="B110" s="450">
        <v>3</v>
      </c>
      <c r="C110" s="451" t="s">
        <v>91</v>
      </c>
      <c r="D110" s="1168"/>
      <c r="E110" s="356"/>
      <c r="F110" s="462">
        <v>4504</v>
      </c>
      <c r="G110" s="462"/>
      <c r="H110" s="455">
        <f t="shared" si="10"/>
        <v>4504</v>
      </c>
      <c r="I110" s="363"/>
      <c r="J110" s="1537"/>
      <c r="K110" s="682"/>
      <c r="L110" s="363"/>
    </row>
    <row r="111" spans="1:12" ht="16.2" thickBot="1">
      <c r="A111" s="471"/>
      <c r="B111" s="472">
        <v>4</v>
      </c>
      <c r="C111" s="1216" t="s">
        <v>890</v>
      </c>
      <c r="D111" s="1396"/>
      <c r="E111" s="474"/>
      <c r="F111" s="456"/>
      <c r="G111" s="456"/>
      <c r="H111" s="457">
        <f t="shared" si="10"/>
        <v>0</v>
      </c>
      <c r="I111" s="468"/>
      <c r="J111" s="1538"/>
      <c r="K111" s="1193"/>
      <c r="L111" s="254"/>
    </row>
    <row r="112" spans="1:12" ht="16.2" thickBot="1">
      <c r="A112" s="443"/>
      <c r="B112" s="444"/>
      <c r="C112" s="445" t="s">
        <v>703</v>
      </c>
      <c r="D112" s="1167">
        <f>SUM(D113:D115)</f>
        <v>7000</v>
      </c>
      <c r="E112" s="446">
        <f>SUM(E113:E115)</f>
        <v>10000</v>
      </c>
      <c r="F112" s="447">
        <f>SUM(F113:F115)</f>
        <v>11000</v>
      </c>
      <c r="G112" s="447">
        <f>SUM(G113:G115)</f>
        <v>0</v>
      </c>
      <c r="H112" s="459">
        <f t="shared" si="10"/>
        <v>11000</v>
      </c>
      <c r="I112" s="448">
        <f>SUM(I113:I115)</f>
        <v>10164</v>
      </c>
      <c r="J112" s="532">
        <f>I112/H112</f>
        <v>0.92400000000000004</v>
      </c>
      <c r="K112" s="460">
        <f>SUM(K113:K115)</f>
        <v>0</v>
      </c>
      <c r="L112" s="446">
        <f>SUM(L113:L115)</f>
        <v>0</v>
      </c>
    </row>
    <row r="113" spans="1:12" ht="15.6">
      <c r="A113" s="560"/>
      <c r="B113" s="505">
        <v>1</v>
      </c>
      <c r="C113" s="252" t="s">
        <v>89</v>
      </c>
      <c r="D113" s="1171"/>
      <c r="E113" s="469"/>
      <c r="F113" s="452"/>
      <c r="G113" s="452"/>
      <c r="H113" s="461">
        <f t="shared" si="10"/>
        <v>0</v>
      </c>
      <c r="I113" s="357"/>
      <c r="J113" s="1539"/>
      <c r="K113" s="691"/>
      <c r="L113" s="685"/>
    </row>
    <row r="114" spans="1:12" ht="15.6">
      <c r="A114" s="449"/>
      <c r="B114" s="450">
        <v>2</v>
      </c>
      <c r="C114" s="451" t="s">
        <v>31</v>
      </c>
      <c r="D114" s="1168"/>
      <c r="E114" s="356"/>
      <c r="F114" s="462"/>
      <c r="G114" s="462"/>
      <c r="H114" s="455">
        <f t="shared" ref="H114:H146" si="12">SUM(F114:G114)</f>
        <v>0</v>
      </c>
      <c r="I114" s="358"/>
      <c r="J114" s="1537"/>
      <c r="K114" s="682"/>
      <c r="L114" s="363"/>
    </row>
    <row r="115" spans="1:12" ht="16.2" thickBot="1">
      <c r="A115" s="489"/>
      <c r="B115" s="490">
        <v>3</v>
      </c>
      <c r="C115" s="491" t="s">
        <v>91</v>
      </c>
      <c r="D115" s="1175">
        <v>7000</v>
      </c>
      <c r="E115" s="492">
        <v>10000</v>
      </c>
      <c r="F115" s="475">
        <v>11000</v>
      </c>
      <c r="G115" s="475"/>
      <c r="H115" s="476">
        <f t="shared" si="12"/>
        <v>11000</v>
      </c>
      <c r="I115" s="593">
        <v>10164</v>
      </c>
      <c r="J115" s="1541">
        <f>I115/H115</f>
        <v>0.92400000000000004</v>
      </c>
      <c r="K115" s="1529"/>
      <c r="L115" s="514"/>
    </row>
    <row r="116" spans="1:12" ht="16.2" thickBot="1">
      <c r="A116" s="443"/>
      <c r="B116" s="444"/>
      <c r="C116" s="445" t="s">
        <v>350</v>
      </c>
      <c r="D116" s="1167">
        <f>SUM(D117:D119)</f>
        <v>2000</v>
      </c>
      <c r="E116" s="446">
        <f>SUM(E117:E119)</f>
        <v>1000</v>
      </c>
      <c r="F116" s="447">
        <f>SUM(F117:F119)</f>
        <v>1000</v>
      </c>
      <c r="G116" s="447">
        <f>SUM(G117:G119)</f>
        <v>0</v>
      </c>
      <c r="H116" s="459">
        <f t="shared" si="12"/>
        <v>1000</v>
      </c>
      <c r="I116" s="448">
        <f>SUM(I117:I119)</f>
        <v>40</v>
      </c>
      <c r="J116" s="532">
        <f>I116/H116</f>
        <v>0.04</v>
      </c>
      <c r="K116" s="460">
        <f>SUM(K117:K119)</f>
        <v>0</v>
      </c>
      <c r="L116" s="446">
        <f>SUM(L117:L119)</f>
        <v>0</v>
      </c>
    </row>
    <row r="117" spans="1:12" ht="15.6">
      <c r="A117" s="560"/>
      <c r="B117" s="505">
        <v>1</v>
      </c>
      <c r="C117" s="252" t="s">
        <v>89</v>
      </c>
      <c r="D117" s="1171"/>
      <c r="E117" s="469"/>
      <c r="F117" s="452"/>
      <c r="G117" s="452"/>
      <c r="H117" s="461">
        <f t="shared" si="12"/>
        <v>0</v>
      </c>
      <c r="I117" s="357"/>
      <c r="J117" s="1539"/>
      <c r="K117" s="691"/>
      <c r="L117" s="685"/>
    </row>
    <row r="118" spans="1:12" ht="15.6">
      <c r="A118" s="449"/>
      <c r="B118" s="450">
        <v>2</v>
      </c>
      <c r="C118" s="451" t="s">
        <v>31</v>
      </c>
      <c r="D118" s="1168"/>
      <c r="E118" s="356"/>
      <c r="F118" s="462"/>
      <c r="G118" s="462"/>
      <c r="H118" s="455">
        <f t="shared" si="12"/>
        <v>0</v>
      </c>
      <c r="I118" s="358"/>
      <c r="J118" s="1537"/>
      <c r="K118" s="682"/>
      <c r="L118" s="363"/>
    </row>
    <row r="119" spans="1:12" ht="16.2" thickBot="1">
      <c r="A119" s="471"/>
      <c r="B119" s="472">
        <v>3</v>
      </c>
      <c r="C119" s="473" t="s">
        <v>91</v>
      </c>
      <c r="D119" s="1172">
        <v>2000</v>
      </c>
      <c r="E119" s="474">
        <v>1000</v>
      </c>
      <c r="F119" s="456">
        <v>1000</v>
      </c>
      <c r="G119" s="456"/>
      <c r="H119" s="457">
        <f t="shared" si="12"/>
        <v>1000</v>
      </c>
      <c r="I119" s="255">
        <v>40</v>
      </c>
      <c r="J119" s="1538">
        <f>I119/H119</f>
        <v>0.04</v>
      </c>
      <c r="K119" s="1193"/>
      <c r="L119" s="254"/>
    </row>
    <row r="120" spans="1:12" ht="16.2" thickBot="1">
      <c r="A120" s="443"/>
      <c r="B120" s="444"/>
      <c r="C120" s="445" t="s">
        <v>647</v>
      </c>
      <c r="D120" s="1167">
        <f>SUM(D121:D123)</f>
        <v>25000</v>
      </c>
      <c r="E120" s="446">
        <f>SUM(E121:E123)</f>
        <v>25000</v>
      </c>
      <c r="F120" s="447">
        <f>SUM(F121:F123)</f>
        <v>25000</v>
      </c>
      <c r="G120" s="447">
        <f>SUM(G121:G123)</f>
        <v>0</v>
      </c>
      <c r="H120" s="459">
        <f t="shared" si="12"/>
        <v>25000</v>
      </c>
      <c r="I120" s="448">
        <f>SUM(I121:I123)</f>
        <v>22137</v>
      </c>
      <c r="J120" s="532">
        <f>I120/H120</f>
        <v>0.88548000000000004</v>
      </c>
      <c r="K120" s="460">
        <f>SUM(K121:K123)</f>
        <v>0</v>
      </c>
      <c r="L120" s="446">
        <f>SUM(L121:L123)</f>
        <v>0</v>
      </c>
    </row>
    <row r="121" spans="1:12" ht="15.6">
      <c r="A121" s="560"/>
      <c r="B121" s="505">
        <v>1</v>
      </c>
      <c r="C121" s="252" t="s">
        <v>89</v>
      </c>
      <c r="D121" s="1171"/>
      <c r="E121" s="469"/>
      <c r="F121" s="452"/>
      <c r="G121" s="452"/>
      <c r="H121" s="461">
        <f t="shared" si="12"/>
        <v>0</v>
      </c>
      <c r="I121" s="357"/>
      <c r="J121" s="1539"/>
      <c r="K121" s="691"/>
      <c r="L121" s="685"/>
    </row>
    <row r="122" spans="1:12" ht="15.6">
      <c r="A122" s="449"/>
      <c r="B122" s="450">
        <v>2</v>
      </c>
      <c r="C122" s="451" t="s">
        <v>31</v>
      </c>
      <c r="D122" s="1168"/>
      <c r="E122" s="356"/>
      <c r="F122" s="462"/>
      <c r="G122" s="462"/>
      <c r="H122" s="455">
        <f t="shared" si="12"/>
        <v>0</v>
      </c>
      <c r="I122" s="358"/>
      <c r="J122" s="1537"/>
      <c r="K122" s="682"/>
      <c r="L122" s="363"/>
    </row>
    <row r="123" spans="1:12" ht="16.2" thickBot="1">
      <c r="A123" s="449"/>
      <c r="B123" s="450">
        <v>3</v>
      </c>
      <c r="C123" s="451" t="s">
        <v>91</v>
      </c>
      <c r="D123" s="1168">
        <v>25000</v>
      </c>
      <c r="E123" s="356">
        <v>25000</v>
      </c>
      <c r="F123" s="456">
        <v>25000</v>
      </c>
      <c r="G123" s="456"/>
      <c r="H123" s="457">
        <f t="shared" si="12"/>
        <v>25000</v>
      </c>
      <c r="I123" s="255">
        <v>22137</v>
      </c>
      <c r="J123" s="1538">
        <f>I123/H123</f>
        <v>0.88548000000000004</v>
      </c>
      <c r="K123" s="593"/>
      <c r="L123" s="514"/>
    </row>
    <row r="124" spans="1:12" ht="16.2" hidden="1" thickBot="1">
      <c r="A124" s="443"/>
      <c r="B124" s="444"/>
      <c r="C124" s="1962" t="s">
        <v>1005</v>
      </c>
      <c r="D124" s="1167">
        <f>SUM(D125:D127)</f>
        <v>0</v>
      </c>
      <c r="E124" s="446">
        <f>SUM(E125:E127)</f>
        <v>0</v>
      </c>
      <c r="F124" s="447">
        <f>SUM(F125:F128)</f>
        <v>0</v>
      </c>
      <c r="G124" s="447">
        <f>SUM(G125:G128)</f>
        <v>0</v>
      </c>
      <c r="H124" s="459">
        <f t="shared" si="12"/>
        <v>0</v>
      </c>
      <c r="I124" s="448">
        <f>SUM(I125:I127)</f>
        <v>0</v>
      </c>
      <c r="J124" s="532" t="e">
        <f>I124/H124</f>
        <v>#DIV/0!</v>
      </c>
      <c r="K124" s="380"/>
      <c r="L124" s="381"/>
    </row>
    <row r="125" spans="1:12" ht="15.6" hidden="1">
      <c r="A125" s="449"/>
      <c r="B125" s="450">
        <v>1</v>
      </c>
      <c r="C125" s="500" t="s">
        <v>89</v>
      </c>
      <c r="D125" s="1171"/>
      <c r="E125" s="356"/>
      <c r="F125" s="452"/>
      <c r="G125" s="452"/>
      <c r="H125" s="461">
        <f t="shared" si="12"/>
        <v>0</v>
      </c>
      <c r="I125" s="357"/>
      <c r="J125" s="1539"/>
      <c r="K125" s="691"/>
      <c r="L125" s="685"/>
    </row>
    <row r="126" spans="1:12" ht="15.6" hidden="1">
      <c r="A126" s="449"/>
      <c r="B126" s="450">
        <v>2</v>
      </c>
      <c r="C126" s="451" t="s">
        <v>31</v>
      </c>
      <c r="D126" s="1168"/>
      <c r="E126" s="356"/>
      <c r="F126" s="462"/>
      <c r="G126" s="462"/>
      <c r="H126" s="455">
        <f t="shared" si="12"/>
        <v>0</v>
      </c>
      <c r="I126" s="358"/>
      <c r="J126" s="1537"/>
      <c r="K126" s="682"/>
      <c r="L126" s="363"/>
    </row>
    <row r="127" spans="1:12" ht="15.6" hidden="1">
      <c r="A127" s="449"/>
      <c r="B127" s="450">
        <v>3</v>
      </c>
      <c r="C127" s="451" t="s">
        <v>91</v>
      </c>
      <c r="D127" s="1168"/>
      <c r="E127" s="356"/>
      <c r="F127" s="462"/>
      <c r="G127" s="462"/>
      <c r="H127" s="455">
        <f t="shared" si="12"/>
        <v>0</v>
      </c>
      <c r="I127" s="255"/>
      <c r="J127" s="1538" t="e">
        <f>I127/H127</f>
        <v>#DIV/0!</v>
      </c>
      <c r="K127" s="682"/>
      <c r="L127" s="363"/>
    </row>
    <row r="128" spans="1:12" ht="16.2" hidden="1" thickBot="1">
      <c r="A128" s="464"/>
      <c r="B128" s="465">
        <v>4</v>
      </c>
      <c r="C128" s="1216" t="s">
        <v>890</v>
      </c>
      <c r="D128" s="1149"/>
      <c r="E128" s="466"/>
      <c r="F128" s="467"/>
      <c r="G128" s="467"/>
      <c r="H128" s="470">
        <f t="shared" si="12"/>
        <v>0</v>
      </c>
      <c r="I128" s="468"/>
      <c r="J128" s="1540"/>
      <c r="K128" s="1193"/>
      <c r="L128" s="254"/>
    </row>
    <row r="129" spans="1:12" ht="16.2" thickBot="1">
      <c r="A129" s="443"/>
      <c r="B129" s="444"/>
      <c r="C129" s="445" t="s">
        <v>455</v>
      </c>
      <c r="D129" s="1167">
        <f>SUM(D130:D132)</f>
        <v>9000</v>
      </c>
      <c r="E129" s="446">
        <f>SUM(E130:E133)</f>
        <v>40000</v>
      </c>
      <c r="F129" s="447">
        <f>SUM(F130:F133)</f>
        <v>44200</v>
      </c>
      <c r="G129" s="447">
        <f>SUM(G130:G132)</f>
        <v>0</v>
      </c>
      <c r="H129" s="459">
        <f t="shared" si="12"/>
        <v>44200</v>
      </c>
      <c r="I129" s="448">
        <f>SUM(I130:I133)</f>
        <v>292</v>
      </c>
      <c r="J129" s="532">
        <f>I129/H129</f>
        <v>6.6063348416289594E-3</v>
      </c>
      <c r="K129" s="460">
        <f>SUM(K130:K133)</f>
        <v>0</v>
      </c>
      <c r="L129" s="446">
        <f>SUM(L130:L133)</f>
        <v>0</v>
      </c>
    </row>
    <row r="130" spans="1:12" ht="15.6">
      <c r="A130" s="560"/>
      <c r="B130" s="505">
        <v>1</v>
      </c>
      <c r="C130" s="252" t="s">
        <v>89</v>
      </c>
      <c r="D130" s="1171"/>
      <c r="E130" s="469"/>
      <c r="F130" s="452"/>
      <c r="G130" s="452"/>
      <c r="H130" s="461">
        <f t="shared" si="12"/>
        <v>0</v>
      </c>
      <c r="I130" s="357"/>
      <c r="J130" s="1539"/>
      <c r="K130" s="691"/>
      <c r="L130" s="685"/>
    </row>
    <row r="131" spans="1:12" ht="15.6">
      <c r="A131" s="449"/>
      <c r="B131" s="450">
        <v>2</v>
      </c>
      <c r="C131" s="451" t="s">
        <v>31</v>
      </c>
      <c r="D131" s="1168"/>
      <c r="E131" s="356"/>
      <c r="F131" s="462"/>
      <c r="G131" s="462"/>
      <c r="H131" s="455">
        <f t="shared" si="12"/>
        <v>0</v>
      </c>
      <c r="I131" s="358"/>
      <c r="J131" s="1537"/>
      <c r="K131" s="682"/>
      <c r="L131" s="363"/>
    </row>
    <row r="132" spans="1:12" ht="15.6">
      <c r="A132" s="449"/>
      <c r="B132" s="450">
        <v>3</v>
      </c>
      <c r="C132" s="362" t="s">
        <v>491</v>
      </c>
      <c r="D132" s="1168">
        <v>9000</v>
      </c>
      <c r="E132" s="356">
        <v>40000</v>
      </c>
      <c r="F132" s="462">
        <v>44200</v>
      </c>
      <c r="G132" s="455"/>
      <c r="H132" s="455">
        <f t="shared" si="12"/>
        <v>44200</v>
      </c>
      <c r="I132" s="358">
        <v>292</v>
      </c>
      <c r="J132" s="1537">
        <f>I132/H132</f>
        <v>6.6063348416289594E-3</v>
      </c>
      <c r="K132" s="682"/>
      <c r="L132" s="363"/>
    </row>
    <row r="133" spans="1:12" ht="16.2" thickBot="1">
      <c r="A133" s="464"/>
      <c r="B133" s="490">
        <v>4</v>
      </c>
      <c r="C133" s="362" t="s">
        <v>890</v>
      </c>
      <c r="D133" s="1149"/>
      <c r="E133" s="466"/>
      <c r="F133" s="467"/>
      <c r="G133" s="467"/>
      <c r="H133" s="470">
        <f t="shared" si="12"/>
        <v>0</v>
      </c>
      <c r="I133" s="468"/>
      <c r="J133" s="1540"/>
      <c r="K133" s="593"/>
      <c r="L133" s="514"/>
    </row>
    <row r="134" spans="1:12" ht="16.2" thickBot="1">
      <c r="A134" s="443"/>
      <c r="B134" s="444"/>
      <c r="C134" s="445" t="s">
        <v>999</v>
      </c>
      <c r="D134" s="1167">
        <f>SUM(D135:D137)</f>
        <v>0</v>
      </c>
      <c r="E134" s="446">
        <f>SUM(E135:E137)</f>
        <v>0</v>
      </c>
      <c r="F134" s="447">
        <f>SUM(F135:F137)</f>
        <v>5500</v>
      </c>
      <c r="G134" s="447">
        <f>SUM(G135:G137)</f>
        <v>0</v>
      </c>
      <c r="H134" s="459">
        <f t="shared" si="12"/>
        <v>5500</v>
      </c>
      <c r="I134" s="288">
        <f>SUM(I135:I137)</f>
        <v>4221</v>
      </c>
      <c r="J134" s="532">
        <f>I134/H134</f>
        <v>0.7674545454545455</v>
      </c>
      <c r="K134" s="380"/>
      <c r="L134" s="381"/>
    </row>
    <row r="135" spans="1:12" ht="15.6">
      <c r="A135" s="449"/>
      <c r="B135" s="450">
        <v>1</v>
      </c>
      <c r="C135" s="500" t="s">
        <v>89</v>
      </c>
      <c r="D135" s="1171"/>
      <c r="E135" s="356"/>
      <c r="F135" s="452"/>
      <c r="G135" s="452"/>
      <c r="H135" s="461">
        <f t="shared" si="12"/>
        <v>0</v>
      </c>
      <c r="I135" s="357"/>
      <c r="J135" s="1539"/>
      <c r="K135" s="691"/>
      <c r="L135" s="685"/>
    </row>
    <row r="136" spans="1:12" ht="15.6">
      <c r="A136" s="449"/>
      <c r="B136" s="450">
        <v>2</v>
      </c>
      <c r="C136" s="451" t="s">
        <v>31</v>
      </c>
      <c r="D136" s="1168"/>
      <c r="E136" s="356"/>
      <c r="F136" s="462"/>
      <c r="G136" s="462"/>
      <c r="H136" s="455">
        <f t="shared" si="12"/>
        <v>0</v>
      </c>
      <c r="I136" s="358"/>
      <c r="J136" s="1537"/>
      <c r="K136" s="682"/>
      <c r="L136" s="363"/>
    </row>
    <row r="137" spans="1:12" ht="16.2" thickBot="1">
      <c r="A137" s="471"/>
      <c r="B137" s="472">
        <v>3</v>
      </c>
      <c r="C137" s="473" t="s">
        <v>91</v>
      </c>
      <c r="D137" s="1172"/>
      <c r="E137" s="474"/>
      <c r="F137" s="456">
        <v>5500</v>
      </c>
      <c r="G137" s="456"/>
      <c r="H137" s="457">
        <f t="shared" si="12"/>
        <v>5500</v>
      </c>
      <c r="I137" s="255">
        <v>4221</v>
      </c>
      <c r="J137" s="1537">
        <f>I137/H137</f>
        <v>0.7674545454545455</v>
      </c>
      <c r="K137" s="593"/>
      <c r="L137" s="514"/>
    </row>
    <row r="138" spans="1:12" ht="16.2" thickBot="1">
      <c r="A138" s="477"/>
      <c r="B138" s="444"/>
      <c r="C138" s="445" t="s">
        <v>1000</v>
      </c>
      <c r="D138" s="1167"/>
      <c r="E138" s="446">
        <f>SUM(E139:E141)</f>
        <v>0</v>
      </c>
      <c r="F138" s="447">
        <f>SUM(F139:F142)</f>
        <v>1600</v>
      </c>
      <c r="G138" s="447">
        <f>SUM(G139:G142)</f>
        <v>0</v>
      </c>
      <c r="H138" s="459">
        <f t="shared" si="12"/>
        <v>1600</v>
      </c>
      <c r="I138" s="448">
        <f>SUM(I139:I141)</f>
        <v>0</v>
      </c>
      <c r="J138" s="532">
        <f>I138/H138</f>
        <v>0</v>
      </c>
      <c r="K138" s="380"/>
      <c r="L138" s="381"/>
    </row>
    <row r="139" spans="1:12" ht="15.6">
      <c r="A139" s="560"/>
      <c r="B139" s="505">
        <v>1</v>
      </c>
      <c r="C139" s="252" t="s">
        <v>89</v>
      </c>
      <c r="D139" s="1171"/>
      <c r="E139" s="469"/>
      <c r="F139" s="452"/>
      <c r="G139" s="452"/>
      <c r="H139" s="461">
        <f t="shared" si="12"/>
        <v>0</v>
      </c>
      <c r="I139" s="357"/>
      <c r="J139" s="1539"/>
      <c r="K139" s="691"/>
      <c r="L139" s="685"/>
    </row>
    <row r="140" spans="1:12" ht="15.6">
      <c r="A140" s="449"/>
      <c r="B140" s="450">
        <v>2</v>
      </c>
      <c r="C140" s="451" t="s">
        <v>756</v>
      </c>
      <c r="D140" s="1168"/>
      <c r="E140" s="356"/>
      <c r="F140" s="462"/>
      <c r="G140" s="462"/>
      <c r="H140" s="455">
        <f t="shared" si="12"/>
        <v>0</v>
      </c>
      <c r="I140" s="358"/>
      <c r="J140" s="1537"/>
      <c r="K140" s="682"/>
      <c r="L140" s="363"/>
    </row>
    <row r="141" spans="1:12" ht="15.6">
      <c r="A141" s="449"/>
      <c r="B141" s="450">
        <v>3</v>
      </c>
      <c r="C141" s="451" t="s">
        <v>91</v>
      </c>
      <c r="D141" s="1168"/>
      <c r="E141" s="356"/>
      <c r="F141" s="462">
        <v>1600</v>
      </c>
      <c r="G141" s="462"/>
      <c r="H141" s="455">
        <f t="shared" si="12"/>
        <v>1600</v>
      </c>
      <c r="I141" s="358"/>
      <c r="J141" s="1537">
        <f>I141/H141</f>
        <v>0</v>
      </c>
      <c r="K141" s="358"/>
      <c r="L141" s="363"/>
    </row>
    <row r="142" spans="1:12" ht="16.2" thickBot="1">
      <c r="A142" s="464"/>
      <c r="B142" s="465">
        <v>4</v>
      </c>
      <c r="C142" s="1917" t="s">
        <v>889</v>
      </c>
      <c r="D142" s="1170"/>
      <c r="E142" s="466"/>
      <c r="F142" s="467"/>
      <c r="G142" s="467"/>
      <c r="H142" s="455">
        <f t="shared" si="12"/>
        <v>0</v>
      </c>
      <c r="I142" s="468"/>
      <c r="J142" s="1540"/>
      <c r="K142" s="594"/>
      <c r="L142" s="1515"/>
    </row>
    <row r="143" spans="1:12" ht="16.2" hidden="1" thickBot="1">
      <c r="A143" s="477"/>
      <c r="B143" s="444"/>
      <c r="C143" s="445"/>
      <c r="D143" s="1167">
        <f>SUM(D144:D146)</f>
        <v>0</v>
      </c>
      <c r="E143" s="446">
        <f>SUM(E144:E146)</f>
        <v>0</v>
      </c>
      <c r="F143" s="447">
        <f>SUM(F144:F146)</f>
        <v>0</v>
      </c>
      <c r="G143" s="447">
        <f>SUM(G144:G146)</f>
        <v>0</v>
      </c>
      <c r="H143" s="459">
        <f t="shared" si="12"/>
        <v>0</v>
      </c>
      <c r="I143" s="288">
        <f>SUM(I144:I146)</f>
        <v>0</v>
      </c>
      <c r="J143" s="1542" t="e">
        <f>I143/H143</f>
        <v>#DIV/0!</v>
      </c>
      <c r="K143" s="380"/>
      <c r="L143" s="381"/>
    </row>
    <row r="144" spans="1:12" ht="15.6" hidden="1">
      <c r="A144" s="560"/>
      <c r="B144" s="505">
        <v>1</v>
      </c>
      <c r="C144" s="252" t="s">
        <v>89</v>
      </c>
      <c r="D144" s="1171"/>
      <c r="E144" s="469"/>
      <c r="F144" s="452"/>
      <c r="G144" s="452"/>
      <c r="H144" s="461">
        <f t="shared" si="12"/>
        <v>0</v>
      </c>
      <c r="I144" s="357"/>
      <c r="J144" s="1539"/>
      <c r="K144" s="691"/>
      <c r="L144" s="685"/>
    </row>
    <row r="145" spans="1:12" ht="15.6" hidden="1">
      <c r="A145" s="449"/>
      <c r="B145" s="450">
        <v>2</v>
      </c>
      <c r="C145" s="451" t="s">
        <v>31</v>
      </c>
      <c r="D145" s="1168"/>
      <c r="E145" s="356"/>
      <c r="F145" s="462"/>
      <c r="G145" s="462"/>
      <c r="H145" s="455">
        <f t="shared" si="12"/>
        <v>0</v>
      </c>
      <c r="I145" s="358"/>
      <c r="J145" s="1537"/>
      <c r="K145" s="682"/>
      <c r="L145" s="363"/>
    </row>
    <row r="146" spans="1:12" ht="16.2" hidden="1" thickBot="1">
      <c r="A146" s="471"/>
      <c r="B146" s="472">
        <v>3</v>
      </c>
      <c r="C146" s="473" t="s">
        <v>91</v>
      </c>
      <c r="D146" s="1172"/>
      <c r="E146" s="474"/>
      <c r="F146" s="365"/>
      <c r="G146" s="365"/>
      <c r="H146" s="364">
        <f t="shared" si="12"/>
        <v>0</v>
      </c>
      <c r="I146" s="255"/>
      <c r="J146" s="1538"/>
      <c r="K146" s="1193"/>
      <c r="L146" s="254"/>
    </row>
    <row r="147" spans="1:12" ht="16.2" hidden="1" thickBot="1">
      <c r="A147" s="477"/>
      <c r="B147" s="478"/>
      <c r="C147" s="479"/>
      <c r="D147" s="1173"/>
      <c r="E147" s="480"/>
      <c r="F147" s="589"/>
      <c r="G147" s="590"/>
      <c r="H147" s="591"/>
      <c r="I147" s="370"/>
      <c r="J147" s="1542"/>
      <c r="K147" s="370"/>
      <c r="L147" s="381"/>
    </row>
    <row r="148" spans="1:12" ht="16.2" thickBot="1">
      <c r="A148" s="477"/>
      <c r="B148" s="444"/>
      <c r="C148" s="445" t="s">
        <v>174</v>
      </c>
      <c r="D148" s="1167">
        <f>SUM(D149:D151)</f>
        <v>1500</v>
      </c>
      <c r="E148" s="446">
        <f>SUM(E149:E151)</f>
        <v>2500</v>
      </c>
      <c r="F148" s="447">
        <f>SUM(F149:F151)</f>
        <v>2500</v>
      </c>
      <c r="G148" s="447">
        <f>SUM(G149:G151)</f>
        <v>0</v>
      </c>
      <c r="H148" s="459">
        <f t="shared" ref="H148:H160" si="13">SUM(F148:G148)</f>
        <v>2500</v>
      </c>
      <c r="I148" s="448">
        <f>SUM(I149:I151)</f>
        <v>591</v>
      </c>
      <c r="J148" s="532">
        <f>I148/H148</f>
        <v>0.2364</v>
      </c>
      <c r="K148" s="460">
        <f>SUM(K149:K151)</f>
        <v>2500</v>
      </c>
      <c r="L148" s="446">
        <f>SUM(L149:L151)</f>
        <v>0</v>
      </c>
    </row>
    <row r="149" spans="1:12" ht="15.6">
      <c r="A149" s="560"/>
      <c r="B149" s="505">
        <v>1</v>
      </c>
      <c r="C149" s="252" t="s">
        <v>89</v>
      </c>
      <c r="D149" s="1171"/>
      <c r="E149" s="469"/>
      <c r="F149" s="452"/>
      <c r="G149" s="452"/>
      <c r="H149" s="461">
        <f t="shared" si="13"/>
        <v>0</v>
      </c>
      <c r="I149" s="357"/>
      <c r="J149" s="1539"/>
      <c r="K149" s="691"/>
      <c r="L149" s="685"/>
    </row>
    <row r="150" spans="1:12" ht="15.6">
      <c r="A150" s="449"/>
      <c r="B150" s="450">
        <v>2</v>
      </c>
      <c r="C150" s="451" t="s">
        <v>31</v>
      </c>
      <c r="D150" s="1168"/>
      <c r="E150" s="356"/>
      <c r="F150" s="462"/>
      <c r="G150" s="462"/>
      <c r="H150" s="455">
        <f t="shared" si="13"/>
        <v>0</v>
      </c>
      <c r="I150" s="358"/>
      <c r="J150" s="1537"/>
      <c r="K150" s="682"/>
      <c r="L150" s="363"/>
    </row>
    <row r="151" spans="1:12" ht="16.2" thickBot="1">
      <c r="A151" s="471"/>
      <c r="B151" s="472">
        <v>3</v>
      </c>
      <c r="C151" s="473" t="s">
        <v>91</v>
      </c>
      <c r="D151" s="1172">
        <v>1500</v>
      </c>
      <c r="E151" s="474">
        <v>2500</v>
      </c>
      <c r="F151" s="456">
        <v>2500</v>
      </c>
      <c r="G151" s="456"/>
      <c r="H151" s="457">
        <f t="shared" si="13"/>
        <v>2500</v>
      </c>
      <c r="I151" s="255">
        <v>591</v>
      </c>
      <c r="J151" s="1538">
        <f>I151/H151</f>
        <v>0.2364</v>
      </c>
      <c r="K151" s="1193">
        <v>2500</v>
      </c>
      <c r="L151" s="254"/>
    </row>
    <row r="152" spans="1:12" ht="16.2" thickBot="1">
      <c r="A152" s="477"/>
      <c r="B152" s="478"/>
      <c r="C152" s="559" t="s">
        <v>160</v>
      </c>
      <c r="D152" s="1182">
        <f>SUM(D153:D155)</f>
        <v>0</v>
      </c>
      <c r="E152" s="446">
        <f>SUM(E153:E155)</f>
        <v>5000</v>
      </c>
      <c r="F152" s="447">
        <f>SUM(F153:F155)</f>
        <v>12800</v>
      </c>
      <c r="G152" s="447">
        <f>SUM(G153:G155)</f>
        <v>0</v>
      </c>
      <c r="H152" s="459">
        <f t="shared" si="13"/>
        <v>12800</v>
      </c>
      <c r="I152" s="448">
        <f>SUM(I153:I155)</f>
        <v>12718</v>
      </c>
      <c r="J152" s="532">
        <f>I152/H152</f>
        <v>0.99359375000000005</v>
      </c>
      <c r="K152" s="460">
        <f>SUM(K153:K155)</f>
        <v>0</v>
      </c>
      <c r="L152" s="446">
        <f>SUM(L153:L155)</f>
        <v>0</v>
      </c>
    </row>
    <row r="153" spans="1:12" ht="15.6">
      <c r="A153" s="560"/>
      <c r="B153" s="505">
        <v>1</v>
      </c>
      <c r="C153" s="252" t="s">
        <v>89</v>
      </c>
      <c r="D153" s="1170"/>
      <c r="E153" s="466"/>
      <c r="F153" s="452"/>
      <c r="G153" s="452"/>
      <c r="H153" s="461">
        <f t="shared" si="13"/>
        <v>0</v>
      </c>
      <c r="I153" s="357"/>
      <c r="J153" s="1539"/>
      <c r="K153" s="1531"/>
      <c r="L153" s="1392"/>
    </row>
    <row r="154" spans="1:12" ht="15.6">
      <c r="A154" s="449"/>
      <c r="B154" s="450">
        <v>2</v>
      </c>
      <c r="C154" s="451" t="s">
        <v>31</v>
      </c>
      <c r="D154" s="1168"/>
      <c r="E154" s="356"/>
      <c r="F154" s="462"/>
      <c r="G154" s="462"/>
      <c r="H154" s="455">
        <f t="shared" si="13"/>
        <v>0</v>
      </c>
      <c r="I154" s="358"/>
      <c r="J154" s="1537"/>
      <c r="K154" s="682"/>
      <c r="L154" s="363"/>
    </row>
    <row r="155" spans="1:12" ht="16.2" thickBot="1">
      <c r="A155" s="489"/>
      <c r="B155" s="490">
        <v>3</v>
      </c>
      <c r="C155" s="491" t="s">
        <v>91</v>
      </c>
      <c r="D155" s="1175"/>
      <c r="E155" s="492">
        <v>5000</v>
      </c>
      <c r="F155" s="475">
        <v>12800</v>
      </c>
      <c r="G155" s="475"/>
      <c r="H155" s="476">
        <f t="shared" si="13"/>
        <v>12800</v>
      </c>
      <c r="I155" s="593">
        <v>12718</v>
      </c>
      <c r="J155" s="1541">
        <f>I155/H155</f>
        <v>0.99359375000000005</v>
      </c>
      <c r="K155" s="1529"/>
      <c r="L155" s="514"/>
    </row>
    <row r="156" spans="1:12" ht="16.2" hidden="1" thickBot="1">
      <c r="A156" s="477"/>
      <c r="B156" s="478"/>
      <c r="C156" s="559"/>
      <c r="D156" s="1182"/>
      <c r="E156" s="446">
        <f>SUM(E157:E160)</f>
        <v>0</v>
      </c>
      <c r="F156" s="447">
        <f>SUM(F157:F160)</f>
        <v>0</v>
      </c>
      <c r="G156" s="447">
        <f>SUM(G157:G161)</f>
        <v>0</v>
      </c>
      <c r="H156" s="459">
        <f t="shared" si="13"/>
        <v>0</v>
      </c>
      <c r="I156" s="448">
        <f>SUM(I157:I160)</f>
        <v>0</v>
      </c>
      <c r="J156" s="532" t="e">
        <f>I156/H156</f>
        <v>#DIV/0!</v>
      </c>
      <c r="K156" s="691"/>
      <c r="L156" s="685"/>
    </row>
    <row r="157" spans="1:12" ht="15.6" hidden="1">
      <c r="A157" s="560"/>
      <c r="B157" s="499">
        <v>1</v>
      </c>
      <c r="C157" s="252" t="s">
        <v>89</v>
      </c>
      <c r="D157" s="1170"/>
      <c r="E157" s="466"/>
      <c r="F157" s="452"/>
      <c r="G157" s="452"/>
      <c r="H157" s="461">
        <f t="shared" si="13"/>
        <v>0</v>
      </c>
      <c r="I157" s="357"/>
      <c r="J157" s="1539"/>
      <c r="K157" s="682"/>
      <c r="L157" s="363"/>
    </row>
    <row r="158" spans="1:12" ht="15.6" hidden="1">
      <c r="A158" s="449"/>
      <c r="B158" s="450">
        <v>2</v>
      </c>
      <c r="C158" s="451" t="s">
        <v>31</v>
      </c>
      <c r="D158" s="1168"/>
      <c r="E158" s="356"/>
      <c r="F158" s="462"/>
      <c r="G158" s="462"/>
      <c r="H158" s="455">
        <f t="shared" si="13"/>
        <v>0</v>
      </c>
      <c r="I158" s="358"/>
      <c r="J158" s="1537"/>
      <c r="K158" s="682"/>
      <c r="L158" s="363"/>
    </row>
    <row r="159" spans="1:12" ht="15.6" hidden="1">
      <c r="A159" s="449"/>
      <c r="B159" s="450">
        <v>3</v>
      </c>
      <c r="C159" s="451" t="s">
        <v>91</v>
      </c>
      <c r="D159" s="1168"/>
      <c r="E159" s="356"/>
      <c r="F159" s="462">
        <v>0</v>
      </c>
      <c r="G159" s="462"/>
      <c r="H159" s="455">
        <f t="shared" si="13"/>
        <v>0</v>
      </c>
      <c r="I159" s="358"/>
      <c r="J159" s="1537"/>
      <c r="K159" s="682"/>
      <c r="L159" s="363"/>
    </row>
    <row r="160" spans="1:12" ht="15.6" hidden="1">
      <c r="A160" s="449"/>
      <c r="B160" s="450">
        <v>4</v>
      </c>
      <c r="C160" s="362" t="s">
        <v>890</v>
      </c>
      <c r="D160" s="1169"/>
      <c r="E160" s="356"/>
      <c r="F160" s="455"/>
      <c r="G160" s="462"/>
      <c r="H160" s="455">
        <f t="shared" si="13"/>
        <v>0</v>
      </c>
      <c r="I160" s="363"/>
      <c r="J160" s="1537" t="e">
        <f>I160/H160</f>
        <v>#DIV/0!</v>
      </c>
      <c r="K160" s="682"/>
      <c r="L160" s="363"/>
    </row>
    <row r="161" spans="1:12" ht="16.2" hidden="1" thickBot="1">
      <c r="A161" s="464"/>
      <c r="B161" s="1915">
        <v>5</v>
      </c>
      <c r="C161" s="515" t="s">
        <v>889</v>
      </c>
      <c r="D161" s="1194"/>
      <c r="E161" s="1916"/>
      <c r="F161" s="518"/>
      <c r="G161" s="1647"/>
      <c r="H161" s="518"/>
      <c r="I161" s="594"/>
      <c r="J161" s="1547"/>
      <c r="K161" s="807"/>
      <c r="L161" s="1515"/>
    </row>
    <row r="162" spans="1:12" ht="16.2" hidden="1" thickBot="1">
      <c r="A162" s="601"/>
      <c r="B162" s="1912"/>
      <c r="C162" s="496"/>
      <c r="D162" s="496"/>
      <c r="E162" s="1913"/>
      <c r="F162" s="1914"/>
      <c r="G162" s="493"/>
      <c r="H162" s="470"/>
      <c r="I162" s="468"/>
      <c r="J162" s="1540"/>
      <c r="K162" s="483"/>
      <c r="L162" s="562"/>
    </row>
    <row r="163" spans="1:12" ht="16.2" thickBot="1">
      <c r="A163" s="477"/>
      <c r="B163" s="478"/>
      <c r="C163" s="559" t="s">
        <v>299</v>
      </c>
      <c r="D163" s="1182">
        <f>SUM(D164:D166)</f>
        <v>0</v>
      </c>
      <c r="E163" s="446">
        <f>SUM(E164:E167)</f>
        <v>3000</v>
      </c>
      <c r="F163" s="447">
        <f>SUM(F164:F167)</f>
        <v>4800</v>
      </c>
      <c r="G163" s="447">
        <f>SUM(G164:G167)</f>
        <v>0</v>
      </c>
      <c r="H163" s="459">
        <f t="shared" ref="H163:H176" si="14">SUM(F163:G163)</f>
        <v>4800</v>
      </c>
      <c r="I163" s="448">
        <f>SUM(I164:I166)</f>
        <v>4370</v>
      </c>
      <c r="J163" s="532">
        <f>I163/H163</f>
        <v>0.91041666666666665</v>
      </c>
      <c r="K163" s="460">
        <f>SUM(K164:K167)</f>
        <v>0</v>
      </c>
      <c r="L163" s="446">
        <f>SUM(L164:L167)</f>
        <v>0</v>
      </c>
    </row>
    <row r="164" spans="1:12" ht="15.6">
      <c r="A164" s="560"/>
      <c r="B164" s="505">
        <v>1</v>
      </c>
      <c r="C164" s="252" t="s">
        <v>89</v>
      </c>
      <c r="D164" s="1170"/>
      <c r="E164" s="466"/>
      <c r="F164" s="452">
        <v>700</v>
      </c>
      <c r="G164" s="452"/>
      <c r="H164" s="461">
        <f t="shared" si="14"/>
        <v>700</v>
      </c>
      <c r="I164" s="357">
        <v>589</v>
      </c>
      <c r="J164" s="1546">
        <f>I164/H164</f>
        <v>0.84142857142857141</v>
      </c>
      <c r="K164" s="691"/>
      <c r="L164" s="685"/>
    </row>
    <row r="165" spans="1:12" ht="15.6">
      <c r="A165" s="449"/>
      <c r="B165" s="450">
        <v>2</v>
      </c>
      <c r="C165" s="451" t="s">
        <v>31</v>
      </c>
      <c r="D165" s="1168"/>
      <c r="E165" s="356"/>
      <c r="F165" s="462"/>
      <c r="G165" s="462"/>
      <c r="H165" s="455">
        <f t="shared" si="14"/>
        <v>0</v>
      </c>
      <c r="I165" s="358"/>
      <c r="J165" s="1539"/>
      <c r="K165" s="682"/>
      <c r="L165" s="363"/>
    </row>
    <row r="166" spans="1:12" ht="15.6">
      <c r="A166" s="449"/>
      <c r="B166" s="450">
        <v>3</v>
      </c>
      <c r="C166" s="451" t="s">
        <v>91</v>
      </c>
      <c r="D166" s="1168"/>
      <c r="E166" s="356">
        <v>3000</v>
      </c>
      <c r="F166" s="455">
        <v>4100</v>
      </c>
      <c r="G166" s="455"/>
      <c r="H166" s="457">
        <f t="shared" si="14"/>
        <v>4100</v>
      </c>
      <c r="I166" s="358">
        <v>3781</v>
      </c>
      <c r="J166" s="1537">
        <f>I166/H166</f>
        <v>0.92219512195121955</v>
      </c>
      <c r="K166" s="682"/>
      <c r="L166" s="363"/>
    </row>
    <row r="167" spans="1:12" ht="16.2" thickBot="1">
      <c r="A167" s="489"/>
      <c r="B167" s="490">
        <v>4</v>
      </c>
      <c r="C167" s="515" t="s">
        <v>890</v>
      </c>
      <c r="D167" s="1178"/>
      <c r="E167" s="492"/>
      <c r="F167" s="475"/>
      <c r="G167" s="475"/>
      <c r="H167" s="476">
        <f t="shared" si="14"/>
        <v>0</v>
      </c>
      <c r="I167" s="593"/>
      <c r="J167" s="1547"/>
      <c r="K167" s="1529"/>
      <c r="L167" s="514"/>
    </row>
    <row r="168" spans="1:12" ht="16.2" hidden="1" thickBot="1">
      <c r="A168" s="477"/>
      <c r="B168" s="478"/>
      <c r="C168" s="559"/>
      <c r="D168" s="1182">
        <f>SUM(D169:D171)</f>
        <v>3000</v>
      </c>
      <c r="E168" s="446">
        <f>SUM(E169:E172)</f>
        <v>0</v>
      </c>
      <c r="F168" s="447">
        <f>SUM(F169:F172)</f>
        <v>0</v>
      </c>
      <c r="G168" s="447">
        <f>SUM(G169:G172)</f>
        <v>0</v>
      </c>
      <c r="H168" s="459">
        <f t="shared" si="14"/>
        <v>0</v>
      </c>
      <c r="I168" s="448">
        <f>SUM(I169:I172)</f>
        <v>0</v>
      </c>
      <c r="J168" s="532" t="e">
        <f>I168/H168</f>
        <v>#DIV/0!</v>
      </c>
      <c r="K168" s="460">
        <f>SUM(K169:K172)</f>
        <v>0</v>
      </c>
      <c r="L168" s="446">
        <f>SUM(L169:L172)</f>
        <v>0</v>
      </c>
    </row>
    <row r="169" spans="1:12" ht="15.6" hidden="1">
      <c r="A169" s="560"/>
      <c r="B169" s="505">
        <v>1</v>
      </c>
      <c r="C169" s="252" t="s">
        <v>89</v>
      </c>
      <c r="D169" s="1170"/>
      <c r="E169" s="466"/>
      <c r="F169" s="452"/>
      <c r="G169" s="452"/>
      <c r="H169" s="461">
        <f t="shared" si="14"/>
        <v>0</v>
      </c>
      <c r="I169" s="357"/>
      <c r="J169" s="1539"/>
      <c r="K169" s="691"/>
      <c r="L169" s="685"/>
    </row>
    <row r="170" spans="1:12" ht="15.6" hidden="1">
      <c r="A170" s="449"/>
      <c r="B170" s="450">
        <v>2</v>
      </c>
      <c r="C170" s="451" t="s">
        <v>31</v>
      </c>
      <c r="D170" s="1168"/>
      <c r="E170" s="356"/>
      <c r="F170" s="462"/>
      <c r="G170" s="462"/>
      <c r="H170" s="455">
        <f t="shared" si="14"/>
        <v>0</v>
      </c>
      <c r="I170" s="358"/>
      <c r="J170" s="1537"/>
      <c r="K170" s="682"/>
      <c r="L170" s="363"/>
    </row>
    <row r="171" spans="1:12" ht="15.6" hidden="1">
      <c r="A171" s="449"/>
      <c r="B171" s="450">
        <v>3</v>
      </c>
      <c r="C171" s="451" t="s">
        <v>91</v>
      </c>
      <c r="D171" s="1168">
        <v>3000</v>
      </c>
      <c r="E171" s="356"/>
      <c r="F171" s="462"/>
      <c r="G171" s="462"/>
      <c r="H171" s="455">
        <f t="shared" si="14"/>
        <v>0</v>
      </c>
      <c r="I171" s="358"/>
      <c r="J171" s="1537" t="e">
        <f>I171/H171</f>
        <v>#DIV/0!</v>
      </c>
      <c r="K171" s="682"/>
      <c r="L171" s="363"/>
    </row>
    <row r="172" spans="1:12" ht="16.2" hidden="1" thickBot="1">
      <c r="A172" s="489"/>
      <c r="B172" s="490">
        <v>4</v>
      </c>
      <c r="C172" s="515" t="s">
        <v>890</v>
      </c>
      <c r="D172" s="1178"/>
      <c r="E172" s="492"/>
      <c r="F172" s="475"/>
      <c r="G172" s="475"/>
      <c r="H172" s="476">
        <f t="shared" si="14"/>
        <v>0</v>
      </c>
      <c r="I172" s="255"/>
      <c r="J172" s="1538"/>
      <c r="K172" s="593"/>
      <c r="L172" s="514"/>
    </row>
    <row r="173" spans="1:12" ht="16.2" thickBot="1">
      <c r="A173" s="477"/>
      <c r="B173" s="507"/>
      <c r="C173" s="559" t="s">
        <v>257</v>
      </c>
      <c r="D173" s="1192"/>
      <c r="E173" s="487">
        <f>SUM(E174:E176)</f>
        <v>3000</v>
      </c>
      <c r="F173" s="558">
        <f>SUM(F174:F176)</f>
        <v>3000</v>
      </c>
      <c r="G173" s="558">
        <f>SUM(G174:G176)</f>
        <v>0</v>
      </c>
      <c r="H173" s="494">
        <f t="shared" si="14"/>
        <v>3000</v>
      </c>
      <c r="I173" s="448">
        <f>SUM(I174:I176)</f>
        <v>871</v>
      </c>
      <c r="J173" s="532">
        <f>I173/H173</f>
        <v>0.29033333333333333</v>
      </c>
      <c r="K173" s="448">
        <f>SUM(K174:K176)</f>
        <v>3000</v>
      </c>
      <c r="L173" s="381"/>
    </row>
    <row r="174" spans="1:12" ht="15.6">
      <c r="A174" s="560"/>
      <c r="B174" s="505">
        <v>1</v>
      </c>
      <c r="C174" s="252" t="s">
        <v>89</v>
      </c>
      <c r="D174" s="1170"/>
      <c r="E174" s="466"/>
      <c r="F174" s="452"/>
      <c r="G174" s="452"/>
      <c r="H174" s="461">
        <f t="shared" si="14"/>
        <v>0</v>
      </c>
      <c r="I174" s="357"/>
      <c r="J174" s="1539"/>
      <c r="K174" s="691"/>
      <c r="L174" s="685"/>
    </row>
    <row r="175" spans="1:12" ht="15.6">
      <c r="A175" s="449"/>
      <c r="B175" s="450">
        <v>2</v>
      </c>
      <c r="C175" s="451" t="s">
        <v>756</v>
      </c>
      <c r="D175" s="1168"/>
      <c r="E175" s="356"/>
      <c r="F175" s="462"/>
      <c r="G175" s="462"/>
      <c r="H175" s="455">
        <f t="shared" si="14"/>
        <v>0</v>
      </c>
      <c r="I175" s="358"/>
      <c r="J175" s="1537"/>
      <c r="K175" s="682"/>
      <c r="L175" s="363"/>
    </row>
    <row r="176" spans="1:12" ht="16.2" thickBot="1">
      <c r="A176" s="489"/>
      <c r="B176" s="490">
        <v>3</v>
      </c>
      <c r="C176" s="491" t="s">
        <v>91</v>
      </c>
      <c r="D176" s="1175"/>
      <c r="E176" s="492">
        <v>3000</v>
      </c>
      <c r="F176" s="475">
        <v>3000</v>
      </c>
      <c r="G176" s="475"/>
      <c r="H176" s="476">
        <f t="shared" si="14"/>
        <v>3000</v>
      </c>
      <c r="I176" s="593">
        <v>871</v>
      </c>
      <c r="J176" s="1541">
        <f>I176/H176</f>
        <v>0.29033333333333333</v>
      </c>
      <c r="K176" s="1529">
        <v>3000</v>
      </c>
      <c r="L176" s="514"/>
    </row>
    <row r="177" spans="1:12" ht="16.2" hidden="1" thickBot="1">
      <c r="A177" s="501"/>
      <c r="B177" s="507"/>
      <c r="C177" s="1919"/>
      <c r="D177" s="807"/>
      <c r="E177" s="522"/>
      <c r="F177" s="510"/>
      <c r="G177" s="510"/>
      <c r="H177" s="518"/>
      <c r="I177" s="594"/>
      <c r="J177" s="1547"/>
      <c r="K177" s="807"/>
      <c r="L177" s="1515"/>
    </row>
    <row r="178" spans="1:12" ht="16.2" thickBot="1">
      <c r="A178" s="477"/>
      <c r="B178" s="478"/>
      <c r="C178" s="559" t="s">
        <v>258</v>
      </c>
      <c r="D178" s="1182">
        <f>SUM(D179:D181)</f>
        <v>10000</v>
      </c>
      <c r="E178" s="446">
        <f>SUM(E179:E183)</f>
        <v>30000</v>
      </c>
      <c r="F178" s="446">
        <f>SUM(F179:F183)</f>
        <v>30000</v>
      </c>
      <c r="G178" s="447">
        <f>SUM(G179:G183)</f>
        <v>0</v>
      </c>
      <c r="H178" s="459">
        <f t="shared" ref="H178:H196" si="15">SUM(F178:G178)</f>
        <v>30000</v>
      </c>
      <c r="I178" s="448">
        <f>SUM(I179:I183)</f>
        <v>12514</v>
      </c>
      <c r="J178" s="532">
        <f>I178/H178</f>
        <v>0.41713333333333336</v>
      </c>
      <c r="K178" s="460">
        <f>SUM(K179:K182)</f>
        <v>0</v>
      </c>
      <c r="L178" s="446">
        <f>SUM(L179:L182)</f>
        <v>0</v>
      </c>
    </row>
    <row r="179" spans="1:12" ht="15.6">
      <c r="A179" s="560"/>
      <c r="B179" s="505">
        <v>1</v>
      </c>
      <c r="C179" s="252" t="s">
        <v>89</v>
      </c>
      <c r="D179" s="1170"/>
      <c r="E179" s="466"/>
      <c r="F179" s="452"/>
      <c r="G179" s="452"/>
      <c r="H179" s="461">
        <f t="shared" si="15"/>
        <v>0</v>
      </c>
      <c r="I179" s="357"/>
      <c r="J179" s="1539"/>
      <c r="K179" s="691"/>
      <c r="L179" s="685"/>
    </row>
    <row r="180" spans="1:12" ht="15.6">
      <c r="A180" s="449"/>
      <c r="B180" s="450">
        <v>2</v>
      </c>
      <c r="C180" s="451" t="s">
        <v>31</v>
      </c>
      <c r="D180" s="1168"/>
      <c r="E180" s="356"/>
      <c r="F180" s="462"/>
      <c r="G180" s="462"/>
      <c r="H180" s="455">
        <f t="shared" si="15"/>
        <v>0</v>
      </c>
      <c r="I180" s="358"/>
      <c r="J180" s="1537"/>
      <c r="K180" s="682"/>
      <c r="L180" s="363"/>
    </row>
    <row r="181" spans="1:12" ht="15.6">
      <c r="A181" s="449"/>
      <c r="B181" s="450">
        <v>3</v>
      </c>
      <c r="C181" s="451" t="s">
        <v>91</v>
      </c>
      <c r="D181" s="1168">
        <v>10000</v>
      </c>
      <c r="E181" s="356">
        <v>30000</v>
      </c>
      <c r="F181" s="462">
        <v>0</v>
      </c>
      <c r="G181" s="462"/>
      <c r="H181" s="455">
        <f t="shared" si="15"/>
        <v>0</v>
      </c>
      <c r="I181" s="358"/>
      <c r="J181" s="1537"/>
      <c r="K181" s="682"/>
      <c r="L181" s="363"/>
    </row>
    <row r="182" spans="1:12" ht="15.6">
      <c r="A182" s="449"/>
      <c r="B182" s="450">
        <v>4</v>
      </c>
      <c r="C182" s="362" t="s">
        <v>890</v>
      </c>
      <c r="D182" s="362"/>
      <c r="E182" s="356"/>
      <c r="F182" s="462"/>
      <c r="G182" s="462"/>
      <c r="H182" s="455">
        <f t="shared" si="15"/>
        <v>0</v>
      </c>
      <c r="I182" s="358"/>
      <c r="J182" s="1537"/>
      <c r="K182" s="358"/>
      <c r="L182" s="363"/>
    </row>
    <row r="183" spans="1:12" ht="16.2" thickBot="1">
      <c r="A183" s="489"/>
      <c r="B183" s="490">
        <v>5</v>
      </c>
      <c r="C183" s="515" t="s">
        <v>889</v>
      </c>
      <c r="D183" s="1920"/>
      <c r="E183" s="1811"/>
      <c r="F183" s="475">
        <v>30000</v>
      </c>
      <c r="G183" s="475"/>
      <c r="H183" s="476">
        <f t="shared" si="15"/>
        <v>30000</v>
      </c>
      <c r="I183" s="593">
        <v>12514</v>
      </c>
      <c r="J183" s="1541">
        <f>I183/H183</f>
        <v>0.41713333333333336</v>
      </c>
      <c r="K183" s="593"/>
      <c r="L183" s="514"/>
    </row>
    <row r="184" spans="1:12" ht="16.2" thickBot="1">
      <c r="A184" s="477"/>
      <c r="B184" s="478"/>
      <c r="C184" s="445" t="s">
        <v>46</v>
      </c>
      <c r="D184" s="1182"/>
      <c r="E184" s="595">
        <f>SUM(E185:E188)</f>
        <v>100</v>
      </c>
      <c r="F184" s="447">
        <f>SUM(F185:F188)</f>
        <v>100</v>
      </c>
      <c r="G184" s="447">
        <f>SUM(G185:G188)</f>
        <v>0</v>
      </c>
      <c r="H184" s="459">
        <f t="shared" si="15"/>
        <v>100</v>
      </c>
      <c r="I184" s="288">
        <f>SUM(I185:I188)</f>
        <v>38</v>
      </c>
      <c r="J184" s="532">
        <f>I184/H184</f>
        <v>0.38</v>
      </c>
      <c r="K184" s="380"/>
      <c r="L184" s="381"/>
    </row>
    <row r="185" spans="1:12" ht="15.6">
      <c r="A185" s="560"/>
      <c r="B185" s="505">
        <v>1</v>
      </c>
      <c r="C185" s="252" t="s">
        <v>89</v>
      </c>
      <c r="D185" s="1170"/>
      <c r="E185" s="466"/>
      <c r="F185" s="452"/>
      <c r="G185" s="452"/>
      <c r="H185" s="461">
        <f t="shared" si="15"/>
        <v>0</v>
      </c>
      <c r="I185" s="357"/>
      <c r="J185" s="1539"/>
      <c r="K185" s="691"/>
      <c r="L185" s="685"/>
    </row>
    <row r="186" spans="1:12" ht="15.6">
      <c r="A186" s="449"/>
      <c r="B186" s="450">
        <v>2</v>
      </c>
      <c r="C186" s="451" t="s">
        <v>756</v>
      </c>
      <c r="D186" s="1168"/>
      <c r="E186" s="356"/>
      <c r="F186" s="462"/>
      <c r="G186" s="462"/>
      <c r="H186" s="455">
        <f t="shared" si="15"/>
        <v>0</v>
      </c>
      <c r="I186" s="358"/>
      <c r="J186" s="1537"/>
      <c r="K186" s="682"/>
      <c r="L186" s="363"/>
    </row>
    <row r="187" spans="1:12" ht="15.6">
      <c r="A187" s="449"/>
      <c r="B187" s="450">
        <v>3</v>
      </c>
      <c r="C187" s="451" t="s">
        <v>91</v>
      </c>
      <c r="D187" s="1168"/>
      <c r="E187" s="356">
        <v>100</v>
      </c>
      <c r="F187" s="462">
        <v>100</v>
      </c>
      <c r="G187" s="462"/>
      <c r="H187" s="455">
        <f t="shared" si="15"/>
        <v>100</v>
      </c>
      <c r="I187" s="358">
        <v>38</v>
      </c>
      <c r="J187" s="1537">
        <f>I187/H187</f>
        <v>0.38</v>
      </c>
      <c r="K187" s="682"/>
      <c r="L187" s="363"/>
    </row>
    <row r="188" spans="1:12" ht="16.2" thickBot="1">
      <c r="A188" s="489"/>
      <c r="B188" s="490">
        <v>4</v>
      </c>
      <c r="C188" s="515" t="s">
        <v>890</v>
      </c>
      <c r="D188" s="1178"/>
      <c r="E188" s="492"/>
      <c r="F188" s="475"/>
      <c r="G188" s="475"/>
      <c r="H188" s="476">
        <f t="shared" si="15"/>
        <v>0</v>
      </c>
      <c r="I188" s="593"/>
      <c r="J188" s="1547"/>
      <c r="K188" s="1529"/>
      <c r="L188" s="514"/>
    </row>
    <row r="189" spans="1:12" ht="16.2" hidden="1" thickBot="1">
      <c r="A189" s="501"/>
      <c r="B189" s="507"/>
      <c r="C189" s="592"/>
      <c r="D189" s="1192"/>
      <c r="E189" s="487">
        <f>SUM(E190:E192)</f>
        <v>0</v>
      </c>
      <c r="F189" s="558">
        <f>SUM(F190:F192)</f>
        <v>0</v>
      </c>
      <c r="G189" s="558">
        <f>SUM(G190:G192)</f>
        <v>0</v>
      </c>
      <c r="H189" s="494">
        <f t="shared" si="15"/>
        <v>0</v>
      </c>
      <c r="I189" s="488">
        <f>SUM(I190:I192)</f>
        <v>0</v>
      </c>
      <c r="J189" s="1581" t="e">
        <f>I189/H189</f>
        <v>#DIV/0!</v>
      </c>
      <c r="K189" s="380"/>
      <c r="L189" s="381"/>
    </row>
    <row r="190" spans="1:12" ht="15.6" hidden="1">
      <c r="A190" s="560"/>
      <c r="B190" s="505">
        <v>1</v>
      </c>
      <c r="C190" s="252" t="s">
        <v>89</v>
      </c>
      <c r="D190" s="1170"/>
      <c r="E190" s="466"/>
      <c r="F190" s="452"/>
      <c r="G190" s="452"/>
      <c r="H190" s="461">
        <f t="shared" si="15"/>
        <v>0</v>
      </c>
      <c r="I190" s="357"/>
      <c r="J190" s="1539"/>
      <c r="K190" s="691"/>
      <c r="L190" s="685"/>
    </row>
    <row r="191" spans="1:12" ht="15.6" hidden="1">
      <c r="A191" s="449"/>
      <c r="B191" s="450">
        <v>2</v>
      </c>
      <c r="C191" s="451" t="s">
        <v>756</v>
      </c>
      <c r="D191" s="1168"/>
      <c r="E191" s="356"/>
      <c r="F191" s="462"/>
      <c r="G191" s="462"/>
      <c r="H191" s="455">
        <f t="shared" si="15"/>
        <v>0</v>
      </c>
      <c r="I191" s="358"/>
      <c r="J191" s="1537"/>
      <c r="K191" s="682"/>
      <c r="L191" s="363"/>
    </row>
    <row r="192" spans="1:12" ht="16.2" hidden="1" thickBot="1">
      <c r="A192" s="471"/>
      <c r="B192" s="472">
        <v>3</v>
      </c>
      <c r="C192" s="473" t="s">
        <v>91</v>
      </c>
      <c r="D192" s="1172"/>
      <c r="E192" s="474"/>
      <c r="F192" s="456"/>
      <c r="G192" s="456"/>
      <c r="H192" s="457">
        <f t="shared" si="15"/>
        <v>0</v>
      </c>
      <c r="I192" s="255"/>
      <c r="J192" s="1538" t="e">
        <f>I192/H192</f>
        <v>#DIV/0!</v>
      </c>
      <c r="K192" s="1193"/>
      <c r="L192" s="254"/>
    </row>
    <row r="193" spans="1:12" ht="16.2" thickBot="1">
      <c r="A193" s="477"/>
      <c r="B193" s="478"/>
      <c r="C193" s="559" t="s">
        <v>564</v>
      </c>
      <c r="D193" s="1182">
        <f>SUM(D194:D196)</f>
        <v>7000</v>
      </c>
      <c r="E193" s="446">
        <f>SUM(E194:E197)</f>
        <v>16300</v>
      </c>
      <c r="F193" s="446">
        <f>SUM(F194:F197)</f>
        <v>18300</v>
      </c>
      <c r="G193" s="447">
        <f>SUM(G194:G196)</f>
        <v>0</v>
      </c>
      <c r="H193" s="459">
        <f t="shared" si="15"/>
        <v>18300</v>
      </c>
      <c r="I193" s="448">
        <f>SUM(I194:I197)</f>
        <v>16739</v>
      </c>
      <c r="J193" s="532">
        <f>I193/H193</f>
        <v>0.91469945355191262</v>
      </c>
      <c r="K193" s="460">
        <f>SUM(K194:K197)</f>
        <v>0</v>
      </c>
      <c r="L193" s="446">
        <f>SUM(L194:L197)</f>
        <v>0</v>
      </c>
    </row>
    <row r="194" spans="1:12" ht="15.6">
      <c r="A194" s="560"/>
      <c r="B194" s="505">
        <v>1</v>
      </c>
      <c r="C194" s="252" t="s">
        <v>89</v>
      </c>
      <c r="D194" s="1170"/>
      <c r="E194" s="466"/>
      <c r="F194" s="452"/>
      <c r="G194" s="452"/>
      <c r="H194" s="461">
        <f t="shared" si="15"/>
        <v>0</v>
      </c>
      <c r="I194" s="357"/>
      <c r="J194" s="1539"/>
      <c r="K194" s="691"/>
      <c r="L194" s="685"/>
    </row>
    <row r="195" spans="1:12" ht="15.6">
      <c r="A195" s="449"/>
      <c r="B195" s="450">
        <v>2</v>
      </c>
      <c r="C195" s="451" t="s">
        <v>31</v>
      </c>
      <c r="D195" s="1168"/>
      <c r="E195" s="356"/>
      <c r="F195" s="462"/>
      <c r="G195" s="462"/>
      <c r="H195" s="455">
        <f t="shared" si="15"/>
        <v>0</v>
      </c>
      <c r="I195" s="358"/>
      <c r="J195" s="1537"/>
      <c r="K195" s="682"/>
      <c r="L195" s="363"/>
    </row>
    <row r="196" spans="1:12" ht="15.6">
      <c r="A196" s="449"/>
      <c r="B196" s="450">
        <v>3</v>
      </c>
      <c r="C196" s="451" t="s">
        <v>91</v>
      </c>
      <c r="D196" s="1168">
        <v>7000</v>
      </c>
      <c r="E196" s="356">
        <v>16300</v>
      </c>
      <c r="F196" s="462">
        <v>18300</v>
      </c>
      <c r="G196" s="462"/>
      <c r="H196" s="455">
        <f t="shared" si="15"/>
        <v>18300</v>
      </c>
      <c r="I196" s="358">
        <v>16739</v>
      </c>
      <c r="J196" s="1537">
        <f>I196/H196</f>
        <v>0.91469945355191262</v>
      </c>
      <c r="K196" s="682"/>
      <c r="L196" s="363"/>
    </row>
    <row r="197" spans="1:12" ht="16.2" thickBot="1">
      <c r="A197" s="501"/>
      <c r="B197" s="507">
        <v>4</v>
      </c>
      <c r="C197" s="362" t="s">
        <v>890</v>
      </c>
      <c r="D197" s="515"/>
      <c r="E197" s="522"/>
      <c r="F197" s="510"/>
      <c r="G197" s="510"/>
      <c r="H197" s="518"/>
      <c r="I197" s="594"/>
      <c r="J197" s="1547"/>
      <c r="K197" s="1193"/>
      <c r="L197" s="254"/>
    </row>
    <row r="198" spans="1:12" ht="16.2" thickBot="1">
      <c r="A198" s="501"/>
      <c r="B198" s="507"/>
      <c r="C198" s="559" t="s">
        <v>122</v>
      </c>
      <c r="D198" s="1192"/>
      <c r="E198" s="596">
        <f>SUM(E199:E201)</f>
        <v>1845</v>
      </c>
      <c r="F198" s="597">
        <f>SUM(F199:F201)</f>
        <v>1845</v>
      </c>
      <c r="G198" s="597">
        <f>SUM(G199:G201)</f>
        <v>0</v>
      </c>
      <c r="H198" s="598">
        <f t="shared" ref="H198:H215" si="16">SUM(F198:G198)</f>
        <v>1845</v>
      </c>
      <c r="I198" s="368">
        <f>SUM(I199:I201)</f>
        <v>767</v>
      </c>
      <c r="J198" s="1573">
        <f>I198/H198</f>
        <v>0.41571815718157179</v>
      </c>
      <c r="K198" s="380"/>
      <c r="L198" s="381"/>
    </row>
    <row r="199" spans="1:12" ht="15.6">
      <c r="A199" s="560"/>
      <c r="B199" s="505">
        <v>1</v>
      </c>
      <c r="C199" s="252" t="s">
        <v>89</v>
      </c>
      <c r="D199" s="1171"/>
      <c r="E199" s="469"/>
      <c r="F199" s="452"/>
      <c r="G199" s="452"/>
      <c r="H199" s="453">
        <f t="shared" si="16"/>
        <v>0</v>
      </c>
      <c r="I199" s="357"/>
      <c r="J199" s="1539"/>
      <c r="K199" s="691"/>
      <c r="L199" s="685"/>
    </row>
    <row r="200" spans="1:12" ht="15.6">
      <c r="A200" s="449"/>
      <c r="B200" s="450">
        <v>2</v>
      </c>
      <c r="C200" s="451" t="s">
        <v>756</v>
      </c>
      <c r="D200" s="1168"/>
      <c r="E200" s="356"/>
      <c r="F200" s="462"/>
      <c r="G200" s="462"/>
      <c r="H200" s="455">
        <f t="shared" si="16"/>
        <v>0</v>
      </c>
      <c r="I200" s="363"/>
      <c r="J200" s="1537"/>
      <c r="K200" s="682"/>
      <c r="L200" s="363"/>
    </row>
    <row r="201" spans="1:12" ht="16.2" thickBot="1">
      <c r="A201" s="471"/>
      <c r="B201" s="472">
        <v>3</v>
      </c>
      <c r="C201" s="473" t="s">
        <v>91</v>
      </c>
      <c r="D201" s="1172"/>
      <c r="E201" s="474">
        <v>1845</v>
      </c>
      <c r="F201" s="456">
        <v>1845</v>
      </c>
      <c r="G201" s="457"/>
      <c r="H201" s="470">
        <f t="shared" si="16"/>
        <v>1845</v>
      </c>
      <c r="I201" s="468">
        <v>767</v>
      </c>
      <c r="J201" s="1537">
        <f>I201/H201</f>
        <v>0.41571815718157179</v>
      </c>
      <c r="K201" s="1193"/>
      <c r="L201" s="1398"/>
    </row>
    <row r="202" spans="1:12" ht="16.2" thickBot="1">
      <c r="A202" s="477"/>
      <c r="B202" s="478"/>
      <c r="C202" s="559" t="s">
        <v>259</v>
      </c>
      <c r="D202" s="1182">
        <f>SUM(D203:D205)</f>
        <v>3000</v>
      </c>
      <c r="E202" s="446">
        <f>SUM(E203:E205)</f>
        <v>5000</v>
      </c>
      <c r="F202" s="447">
        <f>SUM(F203:F206)</f>
        <v>10000</v>
      </c>
      <c r="G202" s="447">
        <f>SUM(G203:G206)</f>
        <v>0</v>
      </c>
      <c r="H202" s="459">
        <f t="shared" si="16"/>
        <v>10000</v>
      </c>
      <c r="I202" s="448">
        <f>SUM(I203:I205)</f>
        <v>6189</v>
      </c>
      <c r="J202" s="532">
        <f>I202/H202</f>
        <v>0.61890000000000001</v>
      </c>
      <c r="K202" s="459">
        <f>SUM(K203:K205)</f>
        <v>0</v>
      </c>
      <c r="L202" s="446">
        <f>SUM(L203:L205)</f>
        <v>0</v>
      </c>
    </row>
    <row r="203" spans="1:12" ht="15.6">
      <c r="A203" s="560"/>
      <c r="B203" s="505">
        <v>1</v>
      </c>
      <c r="C203" s="252" t="s">
        <v>89</v>
      </c>
      <c r="D203" s="1170"/>
      <c r="E203" s="466"/>
      <c r="F203" s="452"/>
      <c r="G203" s="452"/>
      <c r="H203" s="461">
        <f t="shared" si="16"/>
        <v>0</v>
      </c>
      <c r="I203" s="357"/>
      <c r="J203" s="1539"/>
      <c r="K203" s="691"/>
      <c r="L203" s="685"/>
    </row>
    <row r="204" spans="1:12" ht="15.6">
      <c r="A204" s="449"/>
      <c r="B204" s="450">
        <v>2</v>
      </c>
      <c r="C204" s="451" t="s">
        <v>31</v>
      </c>
      <c r="D204" s="1168"/>
      <c r="E204" s="356"/>
      <c r="F204" s="462"/>
      <c r="G204" s="462"/>
      <c r="H204" s="455">
        <f t="shared" si="16"/>
        <v>0</v>
      </c>
      <c r="I204" s="358"/>
      <c r="J204" s="1537"/>
      <c r="K204" s="682"/>
      <c r="L204" s="363"/>
    </row>
    <row r="205" spans="1:12" ht="15.6">
      <c r="A205" s="449"/>
      <c r="B205" s="450">
        <v>3</v>
      </c>
      <c r="C205" s="451" t="s">
        <v>91</v>
      </c>
      <c r="D205" s="1168">
        <v>3000</v>
      </c>
      <c r="E205" s="356">
        <v>5000</v>
      </c>
      <c r="F205" s="462">
        <v>10000</v>
      </c>
      <c r="G205" s="462"/>
      <c r="H205" s="455">
        <f t="shared" si="16"/>
        <v>10000</v>
      </c>
      <c r="I205" s="358">
        <v>6189</v>
      </c>
      <c r="J205" s="1537">
        <f>I205/H205</f>
        <v>0.61890000000000001</v>
      </c>
      <c r="K205" s="682"/>
      <c r="L205" s="363"/>
    </row>
    <row r="206" spans="1:12" ht="16.2" thickBot="1">
      <c r="A206" s="489"/>
      <c r="B206" s="490">
        <v>4</v>
      </c>
      <c r="C206" s="515" t="s">
        <v>890</v>
      </c>
      <c r="D206" s="515"/>
      <c r="E206" s="492"/>
      <c r="F206" s="475"/>
      <c r="G206" s="475"/>
      <c r="H206" s="476">
        <f t="shared" si="16"/>
        <v>0</v>
      </c>
      <c r="I206" s="593"/>
      <c r="J206" s="1541"/>
      <c r="K206" s="1529"/>
      <c r="L206" s="514"/>
    </row>
    <row r="207" spans="1:12" ht="16.2" hidden="1" thickBot="1">
      <c r="A207" s="501"/>
      <c r="B207" s="507"/>
      <c r="C207" s="592" t="s">
        <v>264</v>
      </c>
      <c r="D207" s="1192">
        <f>SUM(D208:D210)</f>
        <v>0</v>
      </c>
      <c r="E207" s="487">
        <f>SUM(E208:E210)</f>
        <v>0</v>
      </c>
      <c r="F207" s="558">
        <f>SUM(F208:F210)</f>
        <v>0</v>
      </c>
      <c r="G207" s="558">
        <f>SUM(G208:G210)</f>
        <v>0</v>
      </c>
      <c r="H207" s="494">
        <f t="shared" si="16"/>
        <v>0</v>
      </c>
      <c r="I207" s="594"/>
      <c r="J207" s="1547"/>
      <c r="K207" s="691"/>
      <c r="L207" s="685"/>
    </row>
    <row r="208" spans="1:12" ht="15.6" hidden="1">
      <c r="A208" s="560"/>
      <c r="B208" s="505">
        <v>1</v>
      </c>
      <c r="C208" s="252" t="s">
        <v>89</v>
      </c>
      <c r="D208" s="1170"/>
      <c r="E208" s="466"/>
      <c r="F208" s="452"/>
      <c r="G208" s="452"/>
      <c r="H208" s="461">
        <f t="shared" si="16"/>
        <v>0</v>
      </c>
      <c r="I208" s="599"/>
      <c r="J208" s="1546"/>
      <c r="K208" s="682"/>
      <c r="L208" s="363"/>
    </row>
    <row r="209" spans="1:12" ht="15.6" hidden="1">
      <c r="A209" s="449"/>
      <c r="B209" s="450">
        <v>2</v>
      </c>
      <c r="C209" s="451" t="s">
        <v>31</v>
      </c>
      <c r="D209" s="1168"/>
      <c r="E209" s="356"/>
      <c r="F209" s="462"/>
      <c r="G209" s="462"/>
      <c r="H209" s="455">
        <f t="shared" si="16"/>
        <v>0</v>
      </c>
      <c r="I209" s="358"/>
      <c r="J209" s="1537"/>
      <c r="K209" s="682"/>
      <c r="L209" s="363"/>
    </row>
    <row r="210" spans="1:12" ht="16.2" hidden="1" thickBot="1">
      <c r="A210" s="471"/>
      <c r="B210" s="472">
        <v>3</v>
      </c>
      <c r="C210" s="473" t="s">
        <v>91</v>
      </c>
      <c r="D210" s="1172"/>
      <c r="E210" s="474"/>
      <c r="F210" s="456"/>
      <c r="G210" s="456"/>
      <c r="H210" s="457">
        <f t="shared" si="16"/>
        <v>0</v>
      </c>
      <c r="I210" s="468"/>
      <c r="J210" s="1540"/>
      <c r="K210" s="1193"/>
      <c r="L210" s="254"/>
    </row>
    <row r="211" spans="1:12" ht="16.2" thickBot="1">
      <c r="A211" s="477"/>
      <c r="B211" s="478"/>
      <c r="C211" s="559" t="s">
        <v>695</v>
      </c>
      <c r="D211" s="1182">
        <f>SUM(D212:D214)</f>
        <v>0</v>
      </c>
      <c r="E211" s="446">
        <f>SUM(E212:E214)</f>
        <v>3050</v>
      </c>
      <c r="F211" s="447">
        <f>SUM(F212:F214)</f>
        <v>0</v>
      </c>
      <c r="G211" s="447">
        <f>SUM(G212:G214)</f>
        <v>0</v>
      </c>
      <c r="H211" s="459">
        <f t="shared" si="16"/>
        <v>0</v>
      </c>
      <c r="I211" s="380"/>
      <c r="J211" s="1542"/>
      <c r="K211" s="460">
        <f>SUM(K212:K214)</f>
        <v>0</v>
      </c>
      <c r="L211" s="446">
        <f>SUM(L212:L214)</f>
        <v>0</v>
      </c>
    </row>
    <row r="212" spans="1:12" ht="15.6">
      <c r="A212" s="560"/>
      <c r="B212" s="505">
        <v>1</v>
      </c>
      <c r="C212" s="252" t="s">
        <v>89</v>
      </c>
      <c r="D212" s="1170"/>
      <c r="E212" s="466"/>
      <c r="F212" s="452"/>
      <c r="G212" s="452"/>
      <c r="H212" s="461">
        <f t="shared" si="16"/>
        <v>0</v>
      </c>
      <c r="I212" s="357"/>
      <c r="J212" s="1539"/>
      <c r="K212" s="691"/>
      <c r="L212" s="685"/>
    </row>
    <row r="213" spans="1:12" ht="15.6">
      <c r="A213" s="449"/>
      <c r="B213" s="450">
        <v>2</v>
      </c>
      <c r="C213" s="451" t="s">
        <v>31</v>
      </c>
      <c r="D213" s="1168"/>
      <c r="E213" s="356"/>
      <c r="F213" s="462"/>
      <c r="G213" s="462"/>
      <c r="H213" s="455">
        <f t="shared" si="16"/>
        <v>0</v>
      </c>
      <c r="I213" s="358"/>
      <c r="J213" s="1537"/>
      <c r="K213" s="682"/>
      <c r="L213" s="363"/>
    </row>
    <row r="214" spans="1:12" ht="16.2" thickBot="1">
      <c r="A214" s="471"/>
      <c r="B214" s="472">
        <v>3</v>
      </c>
      <c r="C214" s="473" t="s">
        <v>91</v>
      </c>
      <c r="D214" s="1172"/>
      <c r="E214" s="474">
        <v>3050</v>
      </c>
      <c r="F214" s="456">
        <v>0</v>
      </c>
      <c r="G214" s="456"/>
      <c r="H214" s="457">
        <f t="shared" si="16"/>
        <v>0</v>
      </c>
      <c r="I214" s="468"/>
      <c r="J214" s="1540"/>
      <c r="K214" s="1193"/>
      <c r="L214" s="254"/>
    </row>
    <row r="215" spans="1:12" ht="16.2" thickBot="1">
      <c r="A215" s="477"/>
      <c r="B215" s="478"/>
      <c r="C215" s="559" t="s">
        <v>86</v>
      </c>
      <c r="D215" s="1182">
        <f>SUM(D216:D218)</f>
        <v>3000</v>
      </c>
      <c r="E215" s="446">
        <f>SUM(E216:E218)</f>
        <v>2600</v>
      </c>
      <c r="F215" s="446">
        <f>SUM(F216:F218)</f>
        <v>2600</v>
      </c>
      <c r="G215" s="446">
        <f>SUM(G216:G218)</f>
        <v>0</v>
      </c>
      <c r="H215" s="459">
        <f t="shared" si="16"/>
        <v>2600</v>
      </c>
      <c r="I215" s="288">
        <f>SUM(I216:I218)</f>
        <v>1782</v>
      </c>
      <c r="J215" s="1569">
        <f>I215/H215</f>
        <v>0.68538461538461537</v>
      </c>
      <c r="K215" s="460">
        <f>SUM(K216:K218)</f>
        <v>0</v>
      </c>
      <c r="L215" s="446">
        <f>SUM(L216:L218)</f>
        <v>0</v>
      </c>
    </row>
    <row r="216" spans="1:12" ht="15.6">
      <c r="A216" s="560"/>
      <c r="B216" s="505">
        <v>1</v>
      </c>
      <c r="C216" s="252" t="s">
        <v>89</v>
      </c>
      <c r="D216" s="1170"/>
      <c r="E216" s="466"/>
      <c r="F216" s="452"/>
      <c r="G216" s="452"/>
      <c r="H216" s="461"/>
      <c r="I216" s="599"/>
      <c r="J216" s="1546"/>
      <c r="K216" s="691"/>
      <c r="L216" s="685"/>
    </row>
    <row r="217" spans="1:12" ht="15.6">
      <c r="A217" s="449"/>
      <c r="B217" s="450">
        <v>2</v>
      </c>
      <c r="C217" s="451" t="s">
        <v>31</v>
      </c>
      <c r="D217" s="1168"/>
      <c r="E217" s="356"/>
      <c r="F217" s="462"/>
      <c r="G217" s="462"/>
      <c r="H217" s="455"/>
      <c r="I217" s="358"/>
      <c r="J217" s="1537"/>
      <c r="K217" s="682"/>
      <c r="L217" s="363"/>
    </row>
    <row r="218" spans="1:12" ht="16.2" thickBot="1">
      <c r="A218" s="471"/>
      <c r="B218" s="472">
        <v>3</v>
      </c>
      <c r="C218" s="473" t="s">
        <v>91</v>
      </c>
      <c r="D218" s="1172">
        <v>3000</v>
      </c>
      <c r="E218" s="492">
        <v>2600</v>
      </c>
      <c r="F218" s="475">
        <v>2600</v>
      </c>
      <c r="G218" s="476"/>
      <c r="H218" s="457">
        <f>SUM(F218:G218)</f>
        <v>2600</v>
      </c>
      <c r="I218" s="593">
        <v>1782</v>
      </c>
      <c r="J218" s="1541">
        <f>I218/H218</f>
        <v>0.68538461538461537</v>
      </c>
      <c r="K218" s="1193"/>
      <c r="L218" s="254"/>
    </row>
    <row r="219" spans="1:12" ht="16.2" hidden="1" thickBot="1">
      <c r="A219" s="477"/>
      <c r="B219" s="478"/>
      <c r="C219" s="559" t="s">
        <v>555</v>
      </c>
      <c r="D219" s="1182">
        <f>SUM(D220:D222)</f>
        <v>4410</v>
      </c>
      <c r="E219" s="487">
        <f>SUM(E220:E222)</f>
        <v>0</v>
      </c>
      <c r="F219" s="487">
        <f>SUM(F220:F222)</f>
        <v>0</v>
      </c>
      <c r="G219" s="487">
        <f>SUM(G220:G222)</f>
        <v>0</v>
      </c>
      <c r="H219" s="459">
        <f>SUM(F219:G219)</f>
        <v>0</v>
      </c>
      <c r="I219" s="380"/>
      <c r="J219" s="1542"/>
      <c r="K219" s="460">
        <f>SUM(K220:K222)</f>
        <v>0</v>
      </c>
      <c r="L219" s="446">
        <f>SUM(L220:L222)</f>
        <v>0</v>
      </c>
    </row>
    <row r="220" spans="1:12" ht="15.6" hidden="1">
      <c r="A220" s="560"/>
      <c r="B220" s="505">
        <v>1</v>
      </c>
      <c r="C220" s="252" t="s">
        <v>89</v>
      </c>
      <c r="D220" s="1170"/>
      <c r="E220" s="466"/>
      <c r="F220" s="452"/>
      <c r="G220" s="452"/>
      <c r="H220" s="461"/>
      <c r="I220" s="599"/>
      <c r="J220" s="1546"/>
      <c r="K220" s="691"/>
      <c r="L220" s="685"/>
    </row>
    <row r="221" spans="1:12" ht="15.6" hidden="1">
      <c r="A221" s="449"/>
      <c r="B221" s="450">
        <v>2</v>
      </c>
      <c r="C221" s="451" t="s">
        <v>31</v>
      </c>
      <c r="D221" s="1168"/>
      <c r="E221" s="356"/>
      <c r="F221" s="462"/>
      <c r="G221" s="462"/>
      <c r="H221" s="455"/>
      <c r="I221" s="358"/>
      <c r="J221" s="1537"/>
      <c r="K221" s="682"/>
      <c r="L221" s="363"/>
    </row>
    <row r="222" spans="1:12" ht="16.2" hidden="1" thickBot="1">
      <c r="A222" s="489"/>
      <c r="B222" s="490">
        <v>3</v>
      </c>
      <c r="C222" s="491" t="s">
        <v>91</v>
      </c>
      <c r="D222" s="1175">
        <v>4410</v>
      </c>
      <c r="E222" s="492"/>
      <c r="F222" s="510"/>
      <c r="G222" s="510"/>
      <c r="H222" s="476">
        <f>SUM(F222:G222)</f>
        <v>0</v>
      </c>
      <c r="I222" s="594"/>
      <c r="J222" s="1547"/>
      <c r="K222" s="1193"/>
      <c r="L222" s="254"/>
    </row>
    <row r="223" spans="1:12" ht="16.2" hidden="1" thickBot="1">
      <c r="A223" s="477"/>
      <c r="B223" s="478"/>
      <c r="C223" s="559" t="s">
        <v>435</v>
      </c>
      <c r="D223" s="1192"/>
      <c r="E223" s="487">
        <f>SUM(E224:E226)</f>
        <v>0</v>
      </c>
      <c r="F223" s="487">
        <f>SUM(F224:F226)</f>
        <v>0</v>
      </c>
      <c r="G223" s="487">
        <f>SUM(G224:G226)</f>
        <v>0</v>
      </c>
      <c r="H223" s="459">
        <f>SUM(F223:G223)</f>
        <v>0</v>
      </c>
      <c r="I223" s="594"/>
      <c r="J223" s="1547"/>
      <c r="K223" s="380"/>
      <c r="L223" s="381"/>
    </row>
    <row r="224" spans="1:12" ht="16.2" hidden="1" thickBot="1">
      <c r="A224" s="560"/>
      <c r="B224" s="505">
        <v>1</v>
      </c>
      <c r="C224" s="252" t="s">
        <v>89</v>
      </c>
      <c r="D224" s="1170"/>
      <c r="E224" s="466"/>
      <c r="F224" s="516"/>
      <c r="G224" s="516"/>
      <c r="H224" s="453"/>
      <c r="I224" s="594"/>
      <c r="J224" s="1547"/>
      <c r="K224" s="691"/>
      <c r="L224" s="685"/>
    </row>
    <row r="225" spans="1:12" ht="16.2" hidden="1" thickBot="1">
      <c r="A225" s="449"/>
      <c r="B225" s="450">
        <v>2</v>
      </c>
      <c r="C225" s="451" t="s">
        <v>756</v>
      </c>
      <c r="D225" s="1168"/>
      <c r="E225" s="356"/>
      <c r="F225" s="462"/>
      <c r="G225" s="462"/>
      <c r="H225" s="455"/>
      <c r="I225" s="594"/>
      <c r="J225" s="1547"/>
      <c r="K225" s="682"/>
      <c r="L225" s="363"/>
    </row>
    <row r="226" spans="1:12" ht="16.2" hidden="1" thickBot="1">
      <c r="A226" s="489"/>
      <c r="B226" s="490">
        <v>3</v>
      </c>
      <c r="C226" s="491" t="s">
        <v>91</v>
      </c>
      <c r="D226" s="1175"/>
      <c r="E226" s="492"/>
      <c r="F226" s="510"/>
      <c r="G226" s="510"/>
      <c r="H226" s="476">
        <f t="shared" ref="H226:H232" si="17">SUM(F226:G226)</f>
        <v>0</v>
      </c>
      <c r="I226" s="594"/>
      <c r="J226" s="1547"/>
      <c r="K226" s="1193"/>
      <c r="L226" s="254"/>
    </row>
    <row r="227" spans="1:12" ht="16.2" hidden="1" thickBot="1">
      <c r="A227" s="477"/>
      <c r="B227" s="478"/>
      <c r="C227" s="1807" t="s">
        <v>747</v>
      </c>
      <c r="D227" s="1192"/>
      <c r="E227" s="487">
        <f>SUM(E228:E230)</f>
        <v>0</v>
      </c>
      <c r="F227" s="487">
        <f>SUM(F228:F231)</f>
        <v>0</v>
      </c>
      <c r="G227" s="487">
        <f>SUM(G228:G231)</f>
        <v>0</v>
      </c>
      <c r="H227" s="459">
        <f t="shared" si="17"/>
        <v>0</v>
      </c>
      <c r="I227" s="594"/>
      <c r="J227" s="1547"/>
      <c r="K227" s="380"/>
      <c r="L227" s="381"/>
    </row>
    <row r="228" spans="1:12" ht="16.2" hidden="1" thickBot="1">
      <c r="A228" s="560"/>
      <c r="B228" s="505">
        <v>1</v>
      </c>
      <c r="C228" s="252" t="s">
        <v>89</v>
      </c>
      <c r="D228" s="1170"/>
      <c r="E228" s="466"/>
      <c r="F228" s="516"/>
      <c r="G228" s="516"/>
      <c r="H228" s="457">
        <f t="shared" si="17"/>
        <v>0</v>
      </c>
      <c r="I228" s="594"/>
      <c r="J228" s="1547"/>
      <c r="K228" s="691"/>
      <c r="L228" s="685"/>
    </row>
    <row r="229" spans="1:12" ht="16.2" hidden="1" thickBot="1">
      <c r="A229" s="449"/>
      <c r="B229" s="450">
        <v>2</v>
      </c>
      <c r="C229" s="451" t="s">
        <v>756</v>
      </c>
      <c r="D229" s="1168"/>
      <c r="E229" s="356"/>
      <c r="F229" s="462"/>
      <c r="G229" s="462"/>
      <c r="H229" s="457">
        <f t="shared" si="17"/>
        <v>0</v>
      </c>
      <c r="I229" s="594"/>
      <c r="J229" s="1547"/>
      <c r="K229" s="682"/>
      <c r="L229" s="363"/>
    </row>
    <row r="230" spans="1:12" ht="16.2" hidden="1" thickBot="1">
      <c r="A230" s="449"/>
      <c r="B230" s="450">
        <v>3</v>
      </c>
      <c r="C230" s="451" t="s">
        <v>91</v>
      </c>
      <c r="D230" s="1168"/>
      <c r="E230" s="356"/>
      <c r="F230" s="462"/>
      <c r="G230" s="462"/>
      <c r="H230" s="455">
        <f t="shared" si="17"/>
        <v>0</v>
      </c>
      <c r="I230" s="594"/>
      <c r="J230" s="1547"/>
      <c r="K230" s="682"/>
      <c r="L230" s="363"/>
    </row>
    <row r="231" spans="1:12" ht="16.2" hidden="1" thickBot="1">
      <c r="A231" s="501"/>
      <c r="B231" s="507">
        <v>4</v>
      </c>
      <c r="C231" s="515" t="s">
        <v>173</v>
      </c>
      <c r="D231" s="1194"/>
      <c r="E231" s="522"/>
      <c r="F231" s="510"/>
      <c r="G231" s="510"/>
      <c r="H231" s="476">
        <f t="shared" si="17"/>
        <v>0</v>
      </c>
      <c r="I231" s="594"/>
      <c r="J231" s="1547"/>
      <c r="K231" s="1193"/>
      <c r="L231" s="254"/>
    </row>
    <row r="232" spans="1:12" ht="16.2" thickBot="1">
      <c r="A232" s="477"/>
      <c r="B232" s="478"/>
      <c r="C232" s="559" t="s">
        <v>853</v>
      </c>
      <c r="D232" s="1192"/>
      <c r="E232" s="487">
        <f>SUM(E233:E235)</f>
        <v>3000</v>
      </c>
      <c r="F232" s="487">
        <f>SUM(F233:F235)</f>
        <v>5000</v>
      </c>
      <c r="G232" s="487">
        <f>SUM(G233:G236)</f>
        <v>0</v>
      </c>
      <c r="H232" s="459">
        <f t="shared" si="17"/>
        <v>5000</v>
      </c>
      <c r="I232" s="368">
        <f>SUM(I233:I235)</f>
        <v>1316</v>
      </c>
      <c r="J232" s="1569">
        <f>I232/H232</f>
        <v>0.26319999999999999</v>
      </c>
      <c r="K232" s="380"/>
      <c r="L232" s="381"/>
    </row>
    <row r="233" spans="1:12" ht="15.6">
      <c r="A233" s="560"/>
      <c r="B233" s="505">
        <v>1</v>
      </c>
      <c r="C233" s="252" t="s">
        <v>89</v>
      </c>
      <c r="D233" s="1170"/>
      <c r="E233" s="466"/>
      <c r="F233" s="516"/>
      <c r="G233" s="516"/>
      <c r="H233" s="453"/>
      <c r="I233" s="599"/>
      <c r="J233" s="1546"/>
      <c r="K233" s="691"/>
      <c r="L233" s="685"/>
    </row>
    <row r="234" spans="1:12" ht="15.6">
      <c r="A234" s="449"/>
      <c r="B234" s="450">
        <v>2</v>
      </c>
      <c r="C234" s="451" t="s">
        <v>756</v>
      </c>
      <c r="D234" s="1168"/>
      <c r="E234" s="356"/>
      <c r="F234" s="462"/>
      <c r="G234" s="462"/>
      <c r="H234" s="455"/>
      <c r="I234" s="358"/>
      <c r="J234" s="1537"/>
      <c r="K234" s="682"/>
      <c r="L234" s="363"/>
    </row>
    <row r="235" spans="1:12" ht="15.6">
      <c r="A235" s="449"/>
      <c r="B235" s="450">
        <v>3</v>
      </c>
      <c r="C235" s="451" t="s">
        <v>91</v>
      </c>
      <c r="D235" s="1168"/>
      <c r="E235" s="1703">
        <v>3000</v>
      </c>
      <c r="F235" s="462">
        <v>5000</v>
      </c>
      <c r="G235" s="462"/>
      <c r="H235" s="455">
        <f>SUM(F235:G235)</f>
        <v>5000</v>
      </c>
      <c r="I235" s="1978">
        <v>1316</v>
      </c>
      <c r="J235" s="1537">
        <f>I235/H235</f>
        <v>0.26319999999999999</v>
      </c>
      <c r="K235" s="682"/>
      <c r="L235" s="363"/>
    </row>
    <row r="236" spans="1:12" ht="16.2" thickBot="1">
      <c r="A236" s="464"/>
      <c r="B236" s="465">
        <v>4</v>
      </c>
      <c r="C236" s="515" t="s">
        <v>890</v>
      </c>
      <c r="D236" s="1149"/>
      <c r="E236" s="466"/>
      <c r="F236" s="467"/>
      <c r="G236" s="467"/>
      <c r="H236" s="457">
        <f>SUM(F236:G236)</f>
        <v>0</v>
      </c>
      <c r="I236" s="468"/>
      <c r="J236" s="1540"/>
      <c r="K236" s="1193"/>
      <c r="L236" s="254"/>
    </row>
    <row r="237" spans="1:12" ht="16.2" hidden="1" thickBot="1">
      <c r="A237" s="477"/>
      <c r="B237" s="478"/>
      <c r="C237" s="600" t="s">
        <v>445</v>
      </c>
      <c r="D237" s="1399">
        <f>SUM(D238:D240)</f>
        <v>0</v>
      </c>
      <c r="E237" s="446">
        <f>SUM(E238:E240)</f>
        <v>0</v>
      </c>
      <c r="F237" s="446">
        <f>SUM(F238:F240)</f>
        <v>0</v>
      </c>
      <c r="G237" s="446">
        <f>SUM(G238:G241)</f>
        <v>0</v>
      </c>
      <c r="H237" s="459">
        <f>SUM(F237:G237)</f>
        <v>0</v>
      </c>
      <c r="I237" s="380"/>
      <c r="J237" s="1542"/>
      <c r="K237" s="460">
        <f>SUM(K238:K240)</f>
        <v>0</v>
      </c>
      <c r="L237" s="446">
        <f>SUM(L238:L240)</f>
        <v>0</v>
      </c>
    </row>
    <row r="238" spans="1:12" ht="15.6" hidden="1">
      <c r="A238" s="464"/>
      <c r="B238" s="505">
        <v>1</v>
      </c>
      <c r="C238" s="252" t="s">
        <v>89</v>
      </c>
      <c r="D238" s="1170"/>
      <c r="E238" s="466"/>
      <c r="F238" s="452"/>
      <c r="G238" s="452"/>
      <c r="H238" s="461"/>
      <c r="I238" s="599"/>
      <c r="J238" s="1546"/>
      <c r="K238" s="691"/>
      <c r="L238" s="685"/>
    </row>
    <row r="239" spans="1:12" ht="15.6" hidden="1">
      <c r="A239" s="449"/>
      <c r="B239" s="450">
        <v>2</v>
      </c>
      <c r="C239" s="451" t="s">
        <v>31</v>
      </c>
      <c r="D239" s="1168"/>
      <c r="E239" s="356"/>
      <c r="F239" s="462"/>
      <c r="G239" s="462"/>
      <c r="H239" s="455"/>
      <c r="I239" s="358"/>
      <c r="J239" s="1537"/>
      <c r="K239" s="682"/>
      <c r="L239" s="363"/>
    </row>
    <row r="240" spans="1:12" ht="15.6" hidden="1">
      <c r="A240" s="560"/>
      <c r="B240" s="450">
        <v>3</v>
      </c>
      <c r="C240" s="451" t="s">
        <v>91</v>
      </c>
      <c r="D240" s="1168"/>
      <c r="E240" s="1716"/>
      <c r="F240" s="462"/>
      <c r="G240" s="462"/>
      <c r="H240" s="455">
        <f t="shared" ref="H240:H293" si="18">SUM(F240:G240)</f>
        <v>0</v>
      </c>
      <c r="I240" s="358"/>
      <c r="J240" s="1537"/>
      <c r="K240" s="682"/>
      <c r="L240" s="363"/>
    </row>
    <row r="241" spans="1:12" ht="16.2" hidden="1" thickBot="1">
      <c r="A241" s="489"/>
      <c r="B241" s="490">
        <v>4</v>
      </c>
      <c r="C241" s="515" t="s">
        <v>173</v>
      </c>
      <c r="D241" s="1178"/>
      <c r="E241" s="492"/>
      <c r="F241" s="475"/>
      <c r="G241" s="475"/>
      <c r="H241" s="476">
        <f t="shared" si="18"/>
        <v>0</v>
      </c>
      <c r="I241" s="593"/>
      <c r="J241" s="1541"/>
      <c r="K241" s="1529"/>
      <c r="L241" s="514"/>
    </row>
    <row r="242" spans="1:12" ht="16.2" thickBot="1">
      <c r="A242" s="477"/>
      <c r="B242" s="478"/>
      <c r="C242" s="508" t="s">
        <v>965</v>
      </c>
      <c r="D242" s="1399">
        <f>SUM(D243:D245)</f>
        <v>5000</v>
      </c>
      <c r="E242" s="446">
        <f>SUM(E243:E245)</f>
        <v>0</v>
      </c>
      <c r="F242" s="446">
        <f>SUM(F243:F247)</f>
        <v>23</v>
      </c>
      <c r="G242" s="446">
        <f>SUM(G243:G247)</f>
        <v>0</v>
      </c>
      <c r="H242" s="459">
        <f t="shared" si="18"/>
        <v>23</v>
      </c>
      <c r="I242" s="446">
        <f>SUM(I243:I247)</f>
        <v>23</v>
      </c>
      <c r="J242" s="1569">
        <f>I242/H242</f>
        <v>1</v>
      </c>
      <c r="K242" s="460">
        <f>SUM(K243:K245)</f>
        <v>0</v>
      </c>
      <c r="L242" s="446">
        <f>SUM(L243:L245)</f>
        <v>0</v>
      </c>
    </row>
    <row r="243" spans="1:12" ht="15.6">
      <c r="A243" s="464"/>
      <c r="B243" s="505">
        <v>1</v>
      </c>
      <c r="C243" s="252" t="s">
        <v>89</v>
      </c>
      <c r="D243" s="1170"/>
      <c r="E243" s="466"/>
      <c r="F243" s="452">
        <v>20</v>
      </c>
      <c r="G243" s="452"/>
      <c r="H243" s="461">
        <f t="shared" si="18"/>
        <v>20</v>
      </c>
      <c r="I243" s="599">
        <v>20</v>
      </c>
      <c r="J243" s="1546">
        <f>I243/H243</f>
        <v>1</v>
      </c>
      <c r="K243" s="691"/>
      <c r="L243" s="685"/>
    </row>
    <row r="244" spans="1:12" ht="15.6">
      <c r="A244" s="449"/>
      <c r="B244" s="450">
        <v>2</v>
      </c>
      <c r="C244" s="451" t="s">
        <v>31</v>
      </c>
      <c r="D244" s="1168"/>
      <c r="E244" s="356"/>
      <c r="F244" s="462">
        <v>3</v>
      </c>
      <c r="G244" s="462"/>
      <c r="H244" s="455">
        <f t="shared" si="18"/>
        <v>3</v>
      </c>
      <c r="I244" s="358">
        <v>3</v>
      </c>
      <c r="J244" s="1539">
        <f>I244/H244</f>
        <v>1</v>
      </c>
      <c r="K244" s="682"/>
      <c r="L244" s="363"/>
    </row>
    <row r="245" spans="1:12" ht="15.6">
      <c r="A245" s="449"/>
      <c r="B245" s="450">
        <v>3</v>
      </c>
      <c r="C245" s="451" t="s">
        <v>91</v>
      </c>
      <c r="D245" s="1168">
        <v>5000</v>
      </c>
      <c r="E245" s="356"/>
      <c r="F245" s="462"/>
      <c r="G245" s="462"/>
      <c r="H245" s="455">
        <f t="shared" si="18"/>
        <v>0</v>
      </c>
      <c r="I245" s="358"/>
      <c r="J245" s="1537"/>
      <c r="K245" s="682"/>
      <c r="L245" s="363"/>
    </row>
    <row r="246" spans="1:12" ht="15.6">
      <c r="A246" s="449"/>
      <c r="B246" s="450">
        <v>4</v>
      </c>
      <c r="C246" s="362" t="s">
        <v>173</v>
      </c>
      <c r="D246" s="1169"/>
      <c r="E246" s="356"/>
      <c r="F246" s="462"/>
      <c r="G246" s="462"/>
      <c r="H246" s="455">
        <f t="shared" si="18"/>
        <v>0</v>
      </c>
      <c r="I246" s="358"/>
      <c r="J246" s="1537"/>
      <c r="K246" s="682"/>
      <c r="L246" s="363"/>
    </row>
    <row r="247" spans="1:12" ht="16.2" thickBot="1">
      <c r="A247" s="464"/>
      <c r="B247" s="465">
        <v>5</v>
      </c>
      <c r="C247" s="1511" t="s">
        <v>758</v>
      </c>
      <c r="D247" s="1508"/>
      <c r="E247" s="466"/>
      <c r="F247" s="475"/>
      <c r="G247" s="462"/>
      <c r="H247" s="455">
        <f t="shared" si="18"/>
        <v>0</v>
      </c>
      <c r="I247" s="468"/>
      <c r="J247" s="1540"/>
      <c r="K247" s="1812"/>
      <c r="L247" s="363"/>
    </row>
    <row r="248" spans="1:12" ht="16.2" thickBot="1">
      <c r="A248" s="477"/>
      <c r="B248" s="478"/>
      <c r="C248" s="600" t="s">
        <v>428</v>
      </c>
      <c r="D248" s="1399">
        <f>SUM(D249:D251)</f>
        <v>300</v>
      </c>
      <c r="E248" s="446">
        <f>SUM(E249:E251)</f>
        <v>500</v>
      </c>
      <c r="F248" s="446">
        <f>SUM(F249:F251)</f>
        <v>500</v>
      </c>
      <c r="G248" s="446">
        <f>SUM(G249:G251)</f>
        <v>0</v>
      </c>
      <c r="H248" s="459">
        <f t="shared" si="18"/>
        <v>500</v>
      </c>
      <c r="I248" s="288">
        <f>SUM(I249:I251)</f>
        <v>0</v>
      </c>
      <c r="J248" s="1542"/>
      <c r="K248" s="460">
        <f>SUM(K249:K251)</f>
        <v>0</v>
      </c>
      <c r="L248" s="446">
        <f>SUM(L249:L251)</f>
        <v>0</v>
      </c>
    </row>
    <row r="249" spans="1:12" ht="15.6">
      <c r="A249" s="560"/>
      <c r="B249" s="505">
        <v>1</v>
      </c>
      <c r="C249" s="252" t="s">
        <v>89</v>
      </c>
      <c r="D249" s="1170"/>
      <c r="E249" s="466"/>
      <c r="F249" s="452"/>
      <c r="G249" s="452"/>
      <c r="H249" s="461">
        <f t="shared" si="18"/>
        <v>0</v>
      </c>
      <c r="I249" s="599"/>
      <c r="J249" s="1546"/>
      <c r="K249" s="691"/>
      <c r="L249" s="685"/>
    </row>
    <row r="250" spans="1:12" ht="15.6">
      <c r="A250" s="449"/>
      <c r="B250" s="450">
        <v>2</v>
      </c>
      <c r="C250" s="451" t="s">
        <v>31</v>
      </c>
      <c r="D250" s="1168"/>
      <c r="E250" s="356"/>
      <c r="F250" s="462"/>
      <c r="G250" s="462"/>
      <c r="H250" s="455">
        <f t="shared" si="18"/>
        <v>0</v>
      </c>
      <c r="I250" s="358"/>
      <c r="J250" s="1537"/>
      <c r="K250" s="682"/>
      <c r="L250" s="363"/>
    </row>
    <row r="251" spans="1:12" ht="16.2" thickBot="1">
      <c r="A251" s="464"/>
      <c r="B251" s="472">
        <v>3</v>
      </c>
      <c r="C251" s="473" t="s">
        <v>91</v>
      </c>
      <c r="D251" s="1172">
        <v>300</v>
      </c>
      <c r="E251" s="474">
        <v>500</v>
      </c>
      <c r="F251" s="456">
        <v>500</v>
      </c>
      <c r="G251" s="457"/>
      <c r="H251" s="457">
        <f t="shared" si="18"/>
        <v>500</v>
      </c>
      <c r="I251" s="468"/>
      <c r="J251" s="1540"/>
      <c r="K251" s="1193"/>
      <c r="L251" s="254"/>
    </row>
    <row r="252" spans="1:12" ht="16.2" thickBot="1">
      <c r="A252" s="477"/>
      <c r="B252" s="478"/>
      <c r="C252" s="600" t="s">
        <v>696</v>
      </c>
      <c r="D252" s="1399">
        <f>SUM(D253:D255)</f>
        <v>20000</v>
      </c>
      <c r="E252" s="446">
        <f>SUM(E253:E255)</f>
        <v>17720</v>
      </c>
      <c r="F252" s="446">
        <f>SUM(F253:F255)</f>
        <v>66902</v>
      </c>
      <c r="G252" s="446">
        <f>SUM(G253:G255)</f>
        <v>0</v>
      </c>
      <c r="H252" s="459">
        <f t="shared" si="18"/>
        <v>66902</v>
      </c>
      <c r="I252" s="446">
        <f>SUM(I253:I255)</f>
        <v>9</v>
      </c>
      <c r="J252" s="532">
        <f>I252/H252</f>
        <v>1.3452512630414637E-4</v>
      </c>
      <c r="K252" s="460">
        <f>SUM(K253:K255)</f>
        <v>0</v>
      </c>
      <c r="L252" s="446">
        <f>SUM(L253:L255)</f>
        <v>0</v>
      </c>
    </row>
    <row r="253" spans="1:12" ht="15.6">
      <c r="A253" s="560"/>
      <c r="B253" s="505">
        <v>1</v>
      </c>
      <c r="C253" s="252" t="s">
        <v>89</v>
      </c>
      <c r="D253" s="1170"/>
      <c r="E253" s="466"/>
      <c r="F253" s="452"/>
      <c r="G253" s="452">
        <v>8</v>
      </c>
      <c r="H253" s="461">
        <f t="shared" si="18"/>
        <v>8</v>
      </c>
      <c r="I253" s="599">
        <v>8</v>
      </c>
      <c r="J253" s="1539">
        <f>I253/H253</f>
        <v>1</v>
      </c>
      <c r="K253" s="691"/>
      <c r="L253" s="685"/>
    </row>
    <row r="254" spans="1:12" ht="15.6">
      <c r="A254" s="449"/>
      <c r="B254" s="450">
        <v>2</v>
      </c>
      <c r="C254" s="451" t="s">
        <v>31</v>
      </c>
      <c r="D254" s="1168"/>
      <c r="E254" s="356"/>
      <c r="F254" s="462"/>
      <c r="G254" s="462"/>
      <c r="H254" s="455">
        <f t="shared" si="18"/>
        <v>0</v>
      </c>
      <c r="I254" s="358"/>
      <c r="J254" s="1537"/>
      <c r="K254" s="682"/>
      <c r="L254" s="363"/>
    </row>
    <row r="255" spans="1:12" ht="16.2" thickBot="1">
      <c r="A255" s="489"/>
      <c r="B255" s="490">
        <v>3</v>
      </c>
      <c r="C255" s="491" t="s">
        <v>91</v>
      </c>
      <c r="D255" s="1175">
        <v>20000</v>
      </c>
      <c r="E255" s="492">
        <v>17720</v>
      </c>
      <c r="F255" s="475">
        <v>66902</v>
      </c>
      <c r="G255" s="475">
        <v>-8</v>
      </c>
      <c r="H255" s="476">
        <f t="shared" si="18"/>
        <v>66894</v>
      </c>
      <c r="I255" s="594">
        <v>1</v>
      </c>
      <c r="J255" s="1537">
        <f>I255/H255</f>
        <v>1.4949023828743983E-5</v>
      </c>
      <c r="K255" s="593"/>
      <c r="L255" s="514"/>
    </row>
    <row r="256" spans="1:12" ht="16.2" thickBot="1">
      <c r="A256" s="501"/>
      <c r="B256" s="507"/>
      <c r="C256" s="602" t="s">
        <v>700</v>
      </c>
      <c r="D256" s="1195"/>
      <c r="E256" s="487">
        <f>SUM(E257:E259)</f>
        <v>12896</v>
      </c>
      <c r="F256" s="487">
        <f>SUM(F257:F259)</f>
        <v>12896</v>
      </c>
      <c r="G256" s="487">
        <f>SUM(G257:G259)</f>
        <v>0</v>
      </c>
      <c r="H256" s="494">
        <f t="shared" si="18"/>
        <v>12896</v>
      </c>
      <c r="I256" s="487">
        <f>SUM(I257:I259)</f>
        <v>7496</v>
      </c>
      <c r="J256" s="532">
        <f t="shared" ref="J256:J287" si="19">I256/H256</f>
        <v>0.58126550868486349</v>
      </c>
      <c r="K256" s="380"/>
      <c r="L256" s="381"/>
    </row>
    <row r="257" spans="1:12" ht="15.6">
      <c r="A257" s="498"/>
      <c r="B257" s="505">
        <v>1</v>
      </c>
      <c r="C257" s="252" t="s">
        <v>89</v>
      </c>
      <c r="D257" s="1170"/>
      <c r="E257" s="466">
        <v>10258</v>
      </c>
      <c r="F257" s="516">
        <v>10258</v>
      </c>
      <c r="G257" s="516"/>
      <c r="H257" s="455">
        <f t="shared" si="18"/>
        <v>10258</v>
      </c>
      <c r="I257" s="599">
        <v>5420</v>
      </c>
      <c r="J257" s="1539">
        <f t="shared" si="19"/>
        <v>0.52836810294404368</v>
      </c>
      <c r="K257" s="691"/>
      <c r="L257" s="685"/>
    </row>
    <row r="258" spans="1:12" ht="15.6">
      <c r="A258" s="464"/>
      <c r="B258" s="450">
        <v>2</v>
      </c>
      <c r="C258" s="451" t="s">
        <v>31</v>
      </c>
      <c r="D258" s="1168"/>
      <c r="E258" s="356">
        <v>1128</v>
      </c>
      <c r="F258" s="462">
        <v>1128</v>
      </c>
      <c r="G258" s="462"/>
      <c r="H258" s="455">
        <f t="shared" si="18"/>
        <v>1128</v>
      </c>
      <c r="I258" s="358">
        <v>596</v>
      </c>
      <c r="J258" s="1537">
        <f t="shared" si="19"/>
        <v>0.52836879432624118</v>
      </c>
      <c r="K258" s="682"/>
      <c r="L258" s="363"/>
    </row>
    <row r="259" spans="1:12" ht="16.2" thickBot="1">
      <c r="A259" s="489"/>
      <c r="B259" s="490">
        <v>3</v>
      </c>
      <c r="C259" s="491" t="s">
        <v>91</v>
      </c>
      <c r="D259" s="1175"/>
      <c r="E259" s="492">
        <v>1510</v>
      </c>
      <c r="F259" s="475">
        <v>1510</v>
      </c>
      <c r="G259" s="475"/>
      <c r="H259" s="476">
        <f t="shared" si="18"/>
        <v>1510</v>
      </c>
      <c r="I259" s="594">
        <v>1480</v>
      </c>
      <c r="J259" s="1541">
        <f t="shared" si="19"/>
        <v>0.98013245033112584</v>
      </c>
      <c r="K259" s="1529"/>
      <c r="L259" s="514"/>
    </row>
    <row r="260" spans="1:12" ht="16.2" thickBot="1">
      <c r="A260" s="501"/>
      <c r="B260" s="507"/>
      <c r="C260" s="602" t="s">
        <v>706</v>
      </c>
      <c r="D260" s="1195"/>
      <c r="E260" s="487">
        <f>SUM(E261:E263)</f>
        <v>13364</v>
      </c>
      <c r="F260" s="487">
        <f>SUM(F261:F263)</f>
        <v>13364</v>
      </c>
      <c r="G260" s="487">
        <f>SUM(G261:G263)</f>
        <v>0</v>
      </c>
      <c r="H260" s="494">
        <f t="shared" si="18"/>
        <v>13364</v>
      </c>
      <c r="I260" s="487">
        <f>SUM(I261:I263)</f>
        <v>7071</v>
      </c>
      <c r="J260" s="532">
        <f t="shared" si="19"/>
        <v>0.52910805148159235</v>
      </c>
      <c r="K260" s="807"/>
      <c r="L260" s="1515"/>
    </row>
    <row r="261" spans="1:12" ht="15.6">
      <c r="A261" s="560"/>
      <c r="B261" s="505">
        <v>1</v>
      </c>
      <c r="C261" s="252" t="s">
        <v>89</v>
      </c>
      <c r="D261" s="1170"/>
      <c r="E261" s="466">
        <v>10240</v>
      </c>
      <c r="F261" s="452">
        <v>10240</v>
      </c>
      <c r="G261" s="452"/>
      <c r="H261" s="461">
        <f t="shared" si="18"/>
        <v>10240</v>
      </c>
      <c r="I261" s="599">
        <v>5348</v>
      </c>
      <c r="J261" s="1539">
        <f t="shared" si="19"/>
        <v>0.52226562499999996</v>
      </c>
      <c r="K261" s="691"/>
      <c r="L261" s="685"/>
    </row>
    <row r="262" spans="1:12" ht="15.6">
      <c r="A262" s="464"/>
      <c r="B262" s="450">
        <v>2</v>
      </c>
      <c r="C262" s="451" t="s">
        <v>31</v>
      </c>
      <c r="D262" s="1168"/>
      <c r="E262" s="356">
        <v>1127</v>
      </c>
      <c r="F262" s="462">
        <v>1127</v>
      </c>
      <c r="G262" s="462"/>
      <c r="H262" s="455">
        <f t="shared" si="18"/>
        <v>1127</v>
      </c>
      <c r="I262" s="357">
        <v>587</v>
      </c>
      <c r="J262" s="1537">
        <f t="shared" si="19"/>
        <v>0.520851818988465</v>
      </c>
      <c r="K262" s="682"/>
      <c r="L262" s="363"/>
    </row>
    <row r="263" spans="1:12" ht="16.2" thickBot="1">
      <c r="A263" s="489"/>
      <c r="B263" s="490">
        <v>3</v>
      </c>
      <c r="C263" s="491" t="s">
        <v>91</v>
      </c>
      <c r="D263" s="1175"/>
      <c r="E263" s="492">
        <v>1997</v>
      </c>
      <c r="F263" s="475">
        <v>1997</v>
      </c>
      <c r="G263" s="475"/>
      <c r="H263" s="476">
        <f t="shared" si="18"/>
        <v>1997</v>
      </c>
      <c r="I263" s="594">
        <v>1136</v>
      </c>
      <c r="J263" s="1541">
        <f t="shared" si="19"/>
        <v>0.56885327991987977</v>
      </c>
      <c r="K263" s="1529"/>
      <c r="L263" s="514"/>
    </row>
    <row r="264" spans="1:12" ht="16.2" thickBot="1">
      <c r="A264" s="501"/>
      <c r="B264" s="507"/>
      <c r="C264" s="602" t="s">
        <v>705</v>
      </c>
      <c r="D264" s="1195"/>
      <c r="E264" s="487">
        <f>SUM(E265:E267)</f>
        <v>15016</v>
      </c>
      <c r="F264" s="487">
        <f>SUM(F265:F267)</f>
        <v>15016</v>
      </c>
      <c r="G264" s="487">
        <f>SUM(G265:G267)</f>
        <v>0</v>
      </c>
      <c r="H264" s="494">
        <f t="shared" ref="H264:H271" si="20">SUM(F264:G264)</f>
        <v>15016</v>
      </c>
      <c r="I264" s="487">
        <f>SUM(I265:I267)</f>
        <v>7314</v>
      </c>
      <c r="J264" s="532">
        <f t="shared" si="19"/>
        <v>0.48708044752264251</v>
      </c>
      <c r="K264" s="807"/>
      <c r="L264" s="1515"/>
    </row>
    <row r="265" spans="1:12" ht="15.6">
      <c r="A265" s="560"/>
      <c r="B265" s="505">
        <v>1</v>
      </c>
      <c r="C265" s="252" t="s">
        <v>89</v>
      </c>
      <c r="D265" s="1170"/>
      <c r="E265" s="466">
        <v>11406</v>
      </c>
      <c r="F265" s="452">
        <v>11406</v>
      </c>
      <c r="G265" s="452"/>
      <c r="H265" s="461">
        <f t="shared" si="20"/>
        <v>11406</v>
      </c>
      <c r="I265" s="599">
        <v>5045</v>
      </c>
      <c r="J265" s="1539">
        <f t="shared" si="19"/>
        <v>0.44231106435209538</v>
      </c>
      <c r="K265" s="691"/>
      <c r="L265" s="685"/>
    </row>
    <row r="266" spans="1:12" ht="15.6">
      <c r="A266" s="464"/>
      <c r="B266" s="450">
        <v>2</v>
      </c>
      <c r="C266" s="451" t="s">
        <v>31</v>
      </c>
      <c r="D266" s="1168"/>
      <c r="E266" s="356">
        <v>1255</v>
      </c>
      <c r="F266" s="462">
        <v>1255</v>
      </c>
      <c r="G266" s="462"/>
      <c r="H266" s="455">
        <f t="shared" si="20"/>
        <v>1255</v>
      </c>
      <c r="I266" s="276">
        <v>555</v>
      </c>
      <c r="J266" s="1537">
        <f t="shared" si="19"/>
        <v>0.44223107569721115</v>
      </c>
      <c r="K266" s="682"/>
      <c r="L266" s="363"/>
    </row>
    <row r="267" spans="1:12" ht="16.2" thickBot="1">
      <c r="A267" s="489"/>
      <c r="B267" s="490">
        <v>3</v>
      </c>
      <c r="C267" s="491" t="s">
        <v>91</v>
      </c>
      <c r="D267" s="1175"/>
      <c r="E267" s="492">
        <v>2355</v>
      </c>
      <c r="F267" s="475">
        <v>2355</v>
      </c>
      <c r="G267" s="475"/>
      <c r="H267" s="476">
        <f t="shared" si="20"/>
        <v>2355</v>
      </c>
      <c r="I267" s="594">
        <v>1714</v>
      </c>
      <c r="J267" s="1541">
        <f t="shared" si="19"/>
        <v>0.72781316348195324</v>
      </c>
      <c r="K267" s="1529"/>
      <c r="L267" s="514"/>
    </row>
    <row r="268" spans="1:12" ht="16.2" thickBot="1">
      <c r="A268" s="501"/>
      <c r="B268" s="507"/>
      <c r="C268" s="602" t="s">
        <v>704</v>
      </c>
      <c r="D268" s="1195"/>
      <c r="E268" s="487">
        <f>SUM(E269:E271)</f>
        <v>32215</v>
      </c>
      <c r="F268" s="487">
        <f>SUM(F269:F271)</f>
        <v>32215</v>
      </c>
      <c r="G268" s="487">
        <f>SUM(G269:G271)</f>
        <v>0</v>
      </c>
      <c r="H268" s="494">
        <f t="shared" si="20"/>
        <v>32215</v>
      </c>
      <c r="I268" s="487">
        <f>SUM(I269:I271)</f>
        <v>21946</v>
      </c>
      <c r="J268" s="532">
        <f t="shared" si="19"/>
        <v>0.6812354493248487</v>
      </c>
      <c r="K268" s="807"/>
      <c r="L268" s="1515"/>
    </row>
    <row r="269" spans="1:12" ht="15.6">
      <c r="A269" s="560"/>
      <c r="B269" s="505">
        <v>1</v>
      </c>
      <c r="C269" s="252" t="s">
        <v>89</v>
      </c>
      <c r="D269" s="1170"/>
      <c r="E269" s="466">
        <v>22582</v>
      </c>
      <c r="F269" s="452">
        <v>22582</v>
      </c>
      <c r="G269" s="452"/>
      <c r="H269" s="461">
        <f t="shared" si="20"/>
        <v>22582</v>
      </c>
      <c r="I269" s="599">
        <v>13840</v>
      </c>
      <c r="J269" s="1539">
        <f t="shared" si="19"/>
        <v>0.61287751306350191</v>
      </c>
      <c r="K269" s="691"/>
      <c r="L269" s="685"/>
    </row>
    <row r="270" spans="1:12" ht="15.6">
      <c r="A270" s="464"/>
      <c r="B270" s="450">
        <v>2</v>
      </c>
      <c r="C270" s="451" t="s">
        <v>31</v>
      </c>
      <c r="D270" s="1168"/>
      <c r="E270" s="356">
        <v>2484</v>
      </c>
      <c r="F270" s="462">
        <v>2484</v>
      </c>
      <c r="G270" s="462"/>
      <c r="H270" s="455">
        <f t="shared" si="20"/>
        <v>2484</v>
      </c>
      <c r="I270" s="358">
        <v>1809</v>
      </c>
      <c r="J270" s="1537">
        <f t="shared" si="19"/>
        <v>0.72826086956521741</v>
      </c>
      <c r="K270" s="682"/>
      <c r="L270" s="363"/>
    </row>
    <row r="271" spans="1:12" ht="16.2" thickBot="1">
      <c r="A271" s="489"/>
      <c r="B271" s="490">
        <v>3</v>
      </c>
      <c r="C271" s="491" t="s">
        <v>91</v>
      </c>
      <c r="D271" s="1175"/>
      <c r="E271" s="492">
        <v>7149</v>
      </c>
      <c r="F271" s="475">
        <v>7149</v>
      </c>
      <c r="G271" s="475"/>
      <c r="H271" s="476">
        <f t="shared" si="20"/>
        <v>7149</v>
      </c>
      <c r="I271" s="594">
        <v>6297</v>
      </c>
      <c r="J271" s="1541">
        <f t="shared" si="19"/>
        <v>0.88082249265631551</v>
      </c>
      <c r="K271" s="1529"/>
      <c r="L271" s="514"/>
    </row>
    <row r="272" spans="1:12" ht="16.2" thickBot="1">
      <c r="A272" s="501"/>
      <c r="B272" s="507"/>
      <c r="C272" s="602" t="s">
        <v>201</v>
      </c>
      <c r="D272" s="1195"/>
      <c r="E272" s="487">
        <f>SUM(E273:E275)</f>
        <v>4215</v>
      </c>
      <c r="F272" s="487">
        <f>SUM(F273:F275)</f>
        <v>8260</v>
      </c>
      <c r="G272" s="487">
        <f>SUM(G273:G275)</f>
        <v>2340</v>
      </c>
      <c r="H272" s="494">
        <f t="shared" ref="H272:H287" si="21">SUM(F272:G272)</f>
        <v>10600</v>
      </c>
      <c r="I272" s="487">
        <f>SUM(I273:I275)</f>
        <v>10574</v>
      </c>
      <c r="J272" s="532">
        <f t="shared" si="19"/>
        <v>0.99754716981132074</v>
      </c>
      <c r="K272" s="807"/>
      <c r="L272" s="1515"/>
    </row>
    <row r="273" spans="1:12" ht="15.6">
      <c r="A273" s="498"/>
      <c r="B273" s="499">
        <v>1</v>
      </c>
      <c r="C273" s="500" t="s">
        <v>89</v>
      </c>
      <c r="D273" s="1908"/>
      <c r="E273" s="1909">
        <v>3491</v>
      </c>
      <c r="F273" s="516">
        <v>5631</v>
      </c>
      <c r="G273" s="516"/>
      <c r="H273" s="453">
        <f t="shared" si="21"/>
        <v>5631</v>
      </c>
      <c r="I273" s="599">
        <v>5607</v>
      </c>
      <c r="J273" s="1539">
        <f t="shared" si="19"/>
        <v>0.99573787959509852</v>
      </c>
      <c r="K273" s="1531"/>
      <c r="L273" s="1392"/>
    </row>
    <row r="274" spans="1:12" ht="15.6">
      <c r="A274" s="464"/>
      <c r="B274" s="450">
        <v>2</v>
      </c>
      <c r="C274" s="451" t="s">
        <v>31</v>
      </c>
      <c r="D274" s="1168"/>
      <c r="E274" s="356">
        <v>471</v>
      </c>
      <c r="F274" s="462">
        <v>906</v>
      </c>
      <c r="G274" s="462"/>
      <c r="H274" s="455">
        <f t="shared" si="21"/>
        <v>906</v>
      </c>
      <c r="I274" s="358">
        <v>905</v>
      </c>
      <c r="J274" s="1537">
        <f t="shared" si="19"/>
        <v>0.9988962472406181</v>
      </c>
      <c r="K274" s="682"/>
      <c r="L274" s="363"/>
    </row>
    <row r="275" spans="1:12" ht="16.2" thickBot="1">
      <c r="A275" s="489"/>
      <c r="B275" s="490">
        <v>3</v>
      </c>
      <c r="C275" s="491" t="s">
        <v>91</v>
      </c>
      <c r="D275" s="1175"/>
      <c r="E275" s="492">
        <v>253</v>
      </c>
      <c r="F275" s="475">
        <v>1723</v>
      </c>
      <c r="G275" s="475">
        <v>2340</v>
      </c>
      <c r="H275" s="476">
        <f t="shared" si="21"/>
        <v>4063</v>
      </c>
      <c r="I275" s="594">
        <v>4062</v>
      </c>
      <c r="J275" s="1541">
        <f t="shared" si="19"/>
        <v>0.99975387644597591</v>
      </c>
      <c r="K275" s="1529"/>
      <c r="L275" s="514"/>
    </row>
    <row r="276" spans="1:12" ht="16.2" thickBot="1">
      <c r="A276" s="501"/>
      <c r="B276" s="507"/>
      <c r="C276" s="602" t="s">
        <v>202</v>
      </c>
      <c r="D276" s="1195"/>
      <c r="E276" s="487">
        <f>SUM(E277:E279)</f>
        <v>1584</v>
      </c>
      <c r="F276" s="487">
        <f>SUM(F277:F279)</f>
        <v>2757</v>
      </c>
      <c r="G276" s="487">
        <f>SUM(G277:G279)</f>
        <v>842</v>
      </c>
      <c r="H276" s="494">
        <f t="shared" si="21"/>
        <v>3599</v>
      </c>
      <c r="I276" s="487">
        <f>SUM(I277:I279)</f>
        <v>3598</v>
      </c>
      <c r="J276" s="532">
        <f t="shared" si="19"/>
        <v>0.999722145040289</v>
      </c>
      <c r="K276" s="807"/>
      <c r="L276" s="1515"/>
    </row>
    <row r="277" spans="1:12" ht="15.6">
      <c r="A277" s="498"/>
      <c r="B277" s="499">
        <v>1</v>
      </c>
      <c r="C277" s="500" t="s">
        <v>89</v>
      </c>
      <c r="D277" s="1908"/>
      <c r="E277" s="1909">
        <v>1220</v>
      </c>
      <c r="F277" s="516">
        <v>1821</v>
      </c>
      <c r="G277" s="516"/>
      <c r="H277" s="453">
        <f t="shared" si="21"/>
        <v>1821</v>
      </c>
      <c r="I277" s="599">
        <v>1821</v>
      </c>
      <c r="J277" s="1539">
        <f t="shared" si="19"/>
        <v>1</v>
      </c>
      <c r="K277" s="1531"/>
      <c r="L277" s="1392"/>
    </row>
    <row r="278" spans="1:12" ht="15.6">
      <c r="A278" s="464"/>
      <c r="B278" s="450">
        <v>2</v>
      </c>
      <c r="C278" s="451" t="s">
        <v>31</v>
      </c>
      <c r="D278" s="1168"/>
      <c r="E278" s="356">
        <v>164</v>
      </c>
      <c r="F278" s="462">
        <v>215</v>
      </c>
      <c r="G278" s="462"/>
      <c r="H278" s="455">
        <f t="shared" si="21"/>
        <v>215</v>
      </c>
      <c r="I278" s="358">
        <v>215</v>
      </c>
      <c r="J278" s="1537">
        <f t="shared" si="19"/>
        <v>1</v>
      </c>
      <c r="K278" s="682"/>
      <c r="L278" s="363"/>
    </row>
    <row r="279" spans="1:12" ht="16.2" thickBot="1">
      <c r="A279" s="489"/>
      <c r="B279" s="490">
        <v>3</v>
      </c>
      <c r="C279" s="491" t="s">
        <v>91</v>
      </c>
      <c r="D279" s="1175"/>
      <c r="E279" s="492">
        <v>200</v>
      </c>
      <c r="F279" s="475">
        <v>721</v>
      </c>
      <c r="G279" s="475">
        <v>842</v>
      </c>
      <c r="H279" s="476">
        <f t="shared" si="21"/>
        <v>1563</v>
      </c>
      <c r="I279" s="594">
        <v>1562</v>
      </c>
      <c r="J279" s="1541">
        <f t="shared" si="19"/>
        <v>0.99936020473448495</v>
      </c>
      <c r="K279" s="1529"/>
      <c r="L279" s="514"/>
    </row>
    <row r="280" spans="1:12" ht="16.2" thickBot="1">
      <c r="A280" s="501"/>
      <c r="B280" s="507"/>
      <c r="C280" s="602" t="s">
        <v>203</v>
      </c>
      <c r="D280" s="1195"/>
      <c r="E280" s="487">
        <f>SUM(E281:E283)</f>
        <v>1385</v>
      </c>
      <c r="F280" s="487">
        <f>SUM(F281:F283)</f>
        <v>2650</v>
      </c>
      <c r="G280" s="487">
        <f>SUM(G281:G283)</f>
        <v>1282</v>
      </c>
      <c r="H280" s="494">
        <f t="shared" si="21"/>
        <v>3932</v>
      </c>
      <c r="I280" s="487">
        <f>SUM(I281:I283)</f>
        <v>3930</v>
      </c>
      <c r="J280" s="532">
        <f t="shared" si="19"/>
        <v>0.99949135300101732</v>
      </c>
      <c r="K280" s="807"/>
      <c r="L280" s="1515"/>
    </row>
    <row r="281" spans="1:12" ht="15.6">
      <c r="A281" s="498"/>
      <c r="B281" s="499">
        <v>1</v>
      </c>
      <c r="C281" s="500" t="s">
        <v>89</v>
      </c>
      <c r="D281" s="1908"/>
      <c r="E281" s="1909">
        <v>1220</v>
      </c>
      <c r="F281" s="516">
        <v>1440</v>
      </c>
      <c r="G281" s="516"/>
      <c r="H281" s="453">
        <f t="shared" si="21"/>
        <v>1440</v>
      </c>
      <c r="I281" s="599">
        <v>1439</v>
      </c>
      <c r="J281" s="1539">
        <f t="shared" si="19"/>
        <v>0.99930555555555556</v>
      </c>
      <c r="K281" s="1531"/>
      <c r="L281" s="1392"/>
    </row>
    <row r="282" spans="1:12" ht="15.6">
      <c r="A282" s="464"/>
      <c r="B282" s="450">
        <v>2</v>
      </c>
      <c r="C282" s="451" t="s">
        <v>31</v>
      </c>
      <c r="D282" s="1168"/>
      <c r="E282" s="356">
        <v>165</v>
      </c>
      <c r="F282" s="462">
        <v>171</v>
      </c>
      <c r="G282" s="462"/>
      <c r="H282" s="455">
        <f t="shared" si="21"/>
        <v>171</v>
      </c>
      <c r="I282" s="358">
        <v>171</v>
      </c>
      <c r="J282" s="1537">
        <f t="shared" si="19"/>
        <v>1</v>
      </c>
      <c r="K282" s="682"/>
      <c r="L282" s="363"/>
    </row>
    <row r="283" spans="1:12" ht="16.2" thickBot="1">
      <c r="A283" s="489"/>
      <c r="B283" s="490">
        <v>3</v>
      </c>
      <c r="C283" s="491" t="s">
        <v>91</v>
      </c>
      <c r="D283" s="1175"/>
      <c r="E283" s="492"/>
      <c r="F283" s="475">
        <v>1039</v>
      </c>
      <c r="G283" s="475">
        <v>1282</v>
      </c>
      <c r="H283" s="476">
        <f t="shared" si="21"/>
        <v>2321</v>
      </c>
      <c r="I283" s="594">
        <v>2320</v>
      </c>
      <c r="J283" s="1541">
        <f t="shared" si="19"/>
        <v>0.99956915122791901</v>
      </c>
      <c r="K283" s="1529"/>
      <c r="L283" s="514"/>
    </row>
    <row r="284" spans="1:12" ht="16.2" thickBot="1">
      <c r="A284" s="501"/>
      <c r="B284" s="507"/>
      <c r="C284" s="602" t="s">
        <v>204</v>
      </c>
      <c r="D284" s="1195"/>
      <c r="E284" s="487">
        <f>SUM(E285:E287)</f>
        <v>1410</v>
      </c>
      <c r="F284" s="487">
        <f>SUM(F285:F287)</f>
        <v>3180</v>
      </c>
      <c r="G284" s="487">
        <f>SUM(G285:G287)</f>
        <v>750</v>
      </c>
      <c r="H284" s="494">
        <f t="shared" si="21"/>
        <v>3930</v>
      </c>
      <c r="I284" s="487">
        <f>SUM(I285:I287)</f>
        <v>3927</v>
      </c>
      <c r="J284" s="532">
        <f t="shared" si="19"/>
        <v>0.99923664122137401</v>
      </c>
      <c r="K284" s="807"/>
      <c r="L284" s="1515"/>
    </row>
    <row r="285" spans="1:12" ht="15.6">
      <c r="A285" s="560"/>
      <c r="B285" s="505">
        <v>1</v>
      </c>
      <c r="C285" s="252" t="s">
        <v>89</v>
      </c>
      <c r="D285" s="1170"/>
      <c r="E285" s="466">
        <v>1242</v>
      </c>
      <c r="F285" s="452">
        <v>2855</v>
      </c>
      <c r="G285" s="452"/>
      <c r="H285" s="461">
        <f t="shared" si="21"/>
        <v>2855</v>
      </c>
      <c r="I285" s="599">
        <v>2854</v>
      </c>
      <c r="J285" s="1539">
        <f t="shared" si="19"/>
        <v>0.99964973730297724</v>
      </c>
      <c r="K285" s="691"/>
      <c r="L285" s="685"/>
    </row>
    <row r="286" spans="1:12" ht="15.6">
      <c r="A286" s="464"/>
      <c r="B286" s="450">
        <v>2</v>
      </c>
      <c r="C286" s="451" t="s">
        <v>31</v>
      </c>
      <c r="D286" s="1168"/>
      <c r="E286" s="356">
        <v>168</v>
      </c>
      <c r="F286" s="462">
        <v>325</v>
      </c>
      <c r="G286" s="462"/>
      <c r="H286" s="455">
        <f t="shared" si="21"/>
        <v>325</v>
      </c>
      <c r="I286" s="358">
        <v>324</v>
      </c>
      <c r="J286" s="1537">
        <f t="shared" si="19"/>
        <v>0.99692307692307691</v>
      </c>
      <c r="K286" s="682"/>
      <c r="L286" s="363"/>
    </row>
    <row r="287" spans="1:12" ht="16.2" thickBot="1">
      <c r="A287" s="471"/>
      <c r="B287" s="472">
        <v>3</v>
      </c>
      <c r="C287" s="473" t="s">
        <v>91</v>
      </c>
      <c r="D287" s="1172"/>
      <c r="E287" s="474"/>
      <c r="F287" s="456"/>
      <c r="G287" s="456">
        <v>750</v>
      </c>
      <c r="H287" s="457">
        <f t="shared" si="21"/>
        <v>750</v>
      </c>
      <c r="I287" s="468">
        <v>749</v>
      </c>
      <c r="J287" s="1541">
        <f t="shared" si="19"/>
        <v>0.9986666666666667</v>
      </c>
      <c r="K287" s="1193"/>
      <c r="L287" s="254"/>
    </row>
    <row r="288" spans="1:12" ht="16.2" thickBot="1">
      <c r="A288" s="477"/>
      <c r="B288" s="478"/>
      <c r="C288" s="1400" t="s">
        <v>218</v>
      </c>
      <c r="D288" s="1401"/>
      <c r="E288" s="480"/>
      <c r="F288" s="481"/>
      <c r="G288" s="481"/>
      <c r="H288" s="482">
        <f t="shared" si="18"/>
        <v>0</v>
      </c>
      <c r="I288" s="380"/>
      <c r="J288" s="1542"/>
      <c r="K288" s="370"/>
      <c r="L288" s="381"/>
    </row>
    <row r="289" spans="1:15" ht="15.6">
      <c r="A289" s="560"/>
      <c r="B289" s="505">
        <v>1</v>
      </c>
      <c r="C289" s="553" t="s">
        <v>89</v>
      </c>
      <c r="D289" s="553"/>
      <c r="E289" s="454">
        <f>E82+E86+E90+E94+E98+E103+E108+E113+E117+E121+E125+E130+E135+E139+E144+E149+E153+E157+E164+E169+E174+E179+E185+E190+E194+E199+E203+E208+E212+E253+E228+E257+E261+E265+E269+E273+E277+E281+E285</f>
        <v>63053</v>
      </c>
      <c r="F289" s="454">
        <f>F82+F86+F90+F94+F98+F103+F108+F113+F117+F121+F125+F130+F135+F139+F144+F149+F153+F157+F164+F169+F174+F179+F185+F190+F194+F199+F203+F208+F212+F243+F253+F228+F249+F257+F261+F265+F269+F273+F277+F281+F285</f>
        <v>68347</v>
      </c>
      <c r="G289" s="454">
        <f>G82+G86+G90+G94+G98+G103+G108+G113+G117+G121+G125+G130+G135+G139+G144+G149+G153+G157+G164+G169+G174+G179+G185+G190+G194+G199+G203+G208+G212+G243+G253+G228+G249+G257+G261+G265+G269+G273+G277+G281+G285</f>
        <v>8</v>
      </c>
      <c r="H289" s="461">
        <f t="shared" si="18"/>
        <v>68355</v>
      </c>
      <c r="I289" s="454">
        <f>I82+I86+I90+I94+I98+I103+I108+I113+I117+I121+I125+I130+I135+I139+I144+I149+I153+I157+I164+I169+I174+I179+I185+I190+I194+I199+I203+I208+I212+I243+I253+I228+I249+I257+I261+I265+I269+I273+I277+I281+I285</f>
        <v>43050</v>
      </c>
      <c r="J289" s="603">
        <f>I289/H289</f>
        <v>0.62980030721966207</v>
      </c>
      <c r="K289" s="454">
        <f>K82+K86+K90+K94+K98+K103+K108+K113+K117+K121+K125+K130+K135+K139+K144+K149+K153+K157+K164+K169+K174+K179+K185+K190+K194+K199+K203+K208+K212+K253</f>
        <v>1394</v>
      </c>
      <c r="L289" s="454">
        <f>L82+L86+L90+L94+L98+L103+L108+L113+L117+L121+L125+L130+L135+L139+L144+L149+L153+L157+L164+L169+L174+L179+L185+L190+L194+L199+L203+L208+L212+L253</f>
        <v>0</v>
      </c>
    </row>
    <row r="290" spans="1:15" ht="15.6">
      <c r="A290" s="449"/>
      <c r="B290" s="450">
        <v>2</v>
      </c>
      <c r="C290" s="428" t="s">
        <v>31</v>
      </c>
      <c r="D290" s="428"/>
      <c r="E290" s="463">
        <f>E83+E87+E91+E95+E99+E104+E109+E114+E118+E122+E126+E131+E136+E140+E145+E150+E154+E158+E165+E170+E175+E180+E186+E191+E195+E200+E204+E209+E213+E254+E229+E258+E262+E266+E270+E274+E278+E282+E286</f>
        <v>7268</v>
      </c>
      <c r="F290" s="463">
        <f>F83+F87+F91+F95+F99+F104+F109+F114+F118+F122+F126+F131+F136+F140+F145+F150+F154+F158+F165+F170+F175+F180+F186+F191+F195+F200+F204+F209+F213+F244+F250+F254+F229+F258+F262+F266+F270+F274+F278+F282+F286</f>
        <v>7920</v>
      </c>
      <c r="G290" s="463">
        <f>G83+G87+G91+G95+G99+G104+G109+G114+G118+G122+G126+G131+G136+G140+G145+G150+G154+G158+G165+G170+G175+G180+G186+G191+G195+G200+G204+G209+G213+G244+G250+G254+G229+G258+G262+G266+G270+G274+G278+G282+G286</f>
        <v>0</v>
      </c>
      <c r="H290" s="455">
        <f t="shared" si="18"/>
        <v>7920</v>
      </c>
      <c r="I290" s="463">
        <f>I83+I87+I91+I95+I99+I104+I109+I114+I118+I122+I126+I131+I136+I140+I145+I150+I154+I158+I165+I170+I175+I180+I186+I191+I195+I200+I204+I209+I213+I244+I250+I254+I229+I258+I262+I266+I270+I274+I278+I282+I286</f>
        <v>5398</v>
      </c>
      <c r="J290" s="1537">
        <f>I290/H290</f>
        <v>0.6815656565656566</v>
      </c>
      <c r="K290" s="463">
        <f>K83+K87+K91+K95+K99+K104+K109+K114+K118+K122+K126+K131+K136+K140+K145+K150+K154+K158+K165+K170+K175+K180+K186+K191+K195+K200+K204+K209+K213+K254</f>
        <v>306</v>
      </c>
      <c r="L290" s="463">
        <f>L83+L87+L91+L95+L99+L104+L109+L114+L118+L122+L126+L131+L136+L140+L145+L150+L154+L158+L165+L170+L175+L180+L186+L191+L195+L200+L204+L209+L213+L254</f>
        <v>0</v>
      </c>
    </row>
    <row r="291" spans="1:15" ht="15.6">
      <c r="A291" s="449"/>
      <c r="B291" s="450">
        <v>3</v>
      </c>
      <c r="C291" s="428" t="s">
        <v>91</v>
      </c>
      <c r="D291" s="553"/>
      <c r="E291" s="454">
        <f>E84+E88+E92+E96+E100+E105+E110+E115+E119+E123+E127+E132+E137+E141+E146+E151+E155+E159+E166+E171+E176+E181+E187+E192+E196+E201+E205+E210+E214+E218+E222+E230+E235+E245+E251+E240+E259+E255+E263+E267+E271+E275+E279+E283+E287</f>
        <v>205579</v>
      </c>
      <c r="F291" s="454">
        <f>F84+F88+F92+F96+F100+F105+F110+F115+F119+F123+F127+F132+F137+F141+F146+F151+F155+F159+F166+F171+F176+F181+F187+F192+F196+F201+F205+F210+F214+F218+F222+F230+F235+F245+F251+F240+F259+F255+F263+F267+F271+F275+F279+F283+F287</f>
        <v>263445</v>
      </c>
      <c r="G291" s="454">
        <f>G84+G88+G92+G96+G100+G105+G110+G115+G119+G123+G127+G132+G137+G141+G146+G151+G155+G159+G166+G171+G176+G181+G187+G192+G196+G201+G205+G210+G214+G218+G222+G230+G235+G245+G251+G240+G259+G255+G263+G267+G271+G275+G279+G283+G287</f>
        <v>5311</v>
      </c>
      <c r="H291" s="455">
        <f t="shared" si="18"/>
        <v>268756</v>
      </c>
      <c r="I291" s="454">
        <f>I84+I88+I92+I96+I100+I105+I110+I115+I119+I123+I127+I132+I137+I141+I146+I151+I155+I159+I166+I171+I176+I181+I187+I192+I196+I201+I205+I210+I214+I218+I222+I230+I235+I245+I251+I240+I259+I255+I263+I267+I271+I275+I279+I283+I287</f>
        <v>115201</v>
      </c>
      <c r="J291" s="1537">
        <f>I291/H291</f>
        <v>0.4286453139650836</v>
      </c>
      <c r="K291" s="454">
        <f>K84+K88+K92+K96+K100+K105+K110+K115+K119+K123+K127+K132+K137+K141+K146+K151+K155+K159+K166+K171+K176+K181+K187+K192+K196+K201+K205+K210+K214+K218+K222+K230+K235+K245+K251+K240+K259+K255</f>
        <v>5600</v>
      </c>
      <c r="L291" s="454">
        <f>L84+L88+L92+L96+L100+L105+L110+L115+L119+L123+L127+L132+L137+L141+L146+L151+L155+L159+L166+L171+L176+L181+L187+L192+L196+L201+L205+L210+L214+L218+L222+L230+L235+L245+L251+L240+L259+L255</f>
        <v>0</v>
      </c>
      <c r="M291" s="521"/>
      <c r="N291" s="521"/>
    </row>
    <row r="292" spans="1:15" ht="15.6">
      <c r="A292" s="449"/>
      <c r="B292" s="450">
        <v>4</v>
      </c>
      <c r="C292" s="362" t="s">
        <v>890</v>
      </c>
      <c r="D292" s="362"/>
      <c r="E292" s="463">
        <f>E106+E111+E133+E160+E172+E182+E188+E197</f>
        <v>0</v>
      </c>
      <c r="F292" s="462">
        <f>F101+F167</f>
        <v>0</v>
      </c>
      <c r="G292" s="462">
        <f>G101+G167</f>
        <v>0</v>
      </c>
      <c r="H292" s="455">
        <f t="shared" si="18"/>
        <v>0</v>
      </c>
      <c r="I292" s="462">
        <f>I101+I167</f>
        <v>0</v>
      </c>
      <c r="J292" s="1537"/>
      <c r="K292" s="1532">
        <f>K101</f>
        <v>0</v>
      </c>
      <c r="L292" s="455"/>
      <c r="M292" s="521"/>
      <c r="N292" s="521"/>
      <c r="O292" s="521"/>
    </row>
    <row r="293" spans="1:15" ht="16.2" thickBot="1">
      <c r="A293" s="464"/>
      <c r="B293" s="465">
        <v>5</v>
      </c>
      <c r="C293" s="1511" t="s">
        <v>889</v>
      </c>
      <c r="D293" s="496"/>
      <c r="E293" s="497">
        <f>E183</f>
        <v>0</v>
      </c>
      <c r="F293" s="497">
        <f>F183+F142</f>
        <v>30000</v>
      </c>
      <c r="G293" s="467">
        <f>G183</f>
        <v>0</v>
      </c>
      <c r="H293" s="455">
        <f t="shared" si="18"/>
        <v>30000</v>
      </c>
      <c r="I293" s="467">
        <f>I183</f>
        <v>12514</v>
      </c>
      <c r="J293" s="1537">
        <f>I293/H293</f>
        <v>0.41713333333333336</v>
      </c>
      <c r="K293" s="1193"/>
      <c r="L293" s="457"/>
    </row>
    <row r="294" spans="1:15" ht="16.2" thickBot="1">
      <c r="A294" s="434"/>
      <c r="B294" s="435"/>
      <c r="C294" s="159" t="s">
        <v>184</v>
      </c>
      <c r="D294" s="623"/>
      <c r="E294" s="523">
        <f>E81+E85+E89+E93+E97+E102+E107+E112+E116+E120+E124+E129+E134+E138+E143+E148+E152+E156+E163+E168+E173+E178+E184+E189+E193+E198+E202+E207+E211+E215+E219+E227+E232+E242+E248+E252+E237+E256+E260+E264+E268+E272+E276+E280+E284</f>
        <v>275900</v>
      </c>
      <c r="F294" s="523">
        <f>F81+F85+F89+F93+F97+F102+F107+F112+F116+F120+F124+F129+F134+F138+F143+F148+F152+F156+F163+F168+F173+F178+F184+F189+F193+F198+F202+F207+F211+F215+F219+F227+F232+F242+F248+F252+F237+F256+F260+F264+F268+F272+F276+F280+F284</f>
        <v>369712</v>
      </c>
      <c r="G294" s="524">
        <f>G81+G85+G89+G93+G97+G102+G107+G112+G116+G120+G124+G129+G134+G138+G143+G148+G152+G156+G163+G168+G173+G178+G184+G189+G193+G202+G198+G207+G211+G215+G219+G223+G227+G232+G237+G242+G248+G252+G256+G260+G264+G268+G272+G276+G280+G284</f>
        <v>5319</v>
      </c>
      <c r="H294" s="523">
        <f>SUM(F294:G294)</f>
        <v>375031</v>
      </c>
      <c r="I294" s="524">
        <f>I81+I85+I89+I93+I97+I102+I107+I112+I116+I120+I124+I129+I134+I138+I143+I148+I152+I156+I163+I168+I173+I178+I184+I189+I193+I202+I198+I207+I211+I215+I219+I223+I227+I232+I237+I242+I248+I252+I256+I260+I264+I268+I272+I276+I280+I284</f>
        <v>176163</v>
      </c>
      <c r="J294" s="1548">
        <f>I294/H294</f>
        <v>0.46972916905535811</v>
      </c>
      <c r="K294" s="624">
        <f>K81+K85+K89+K93+K97+K102+K107+K112+K116+K120+K124+K129+K134+K138+K143+K148+K152+K156+K163+K168+K173+K178+K184+K189+K193+K198+K202+K207+K211+K215+K219+K227+K232+K242+K248+K252+K237+K256</f>
        <v>7300</v>
      </c>
      <c r="L294" s="523">
        <f>L81+L85+L89+L93+L97+L102+L107+L112+L116+L120+L124+L129+L134+L138+L143+L148+L152+L156+L163+L168+L173+L178+L184+L189+L193+L198+L202+L207+L211+L215+L219+L227+L232+L242+L248+L252+L237+L256</f>
        <v>0</v>
      </c>
    </row>
    <row r="296" spans="1:15">
      <c r="E296" s="521"/>
      <c r="F296" s="521"/>
      <c r="G296" s="521"/>
      <c r="I296" s="521"/>
    </row>
    <row r="297" spans="1:15">
      <c r="F297" s="521"/>
      <c r="G297" s="521"/>
      <c r="H297" s="521"/>
    </row>
    <row r="298" spans="1:15">
      <c r="E298" s="521"/>
      <c r="F298" s="521"/>
      <c r="G298" s="521"/>
    </row>
    <row r="299" spans="1:15">
      <c r="G299" s="521"/>
    </row>
    <row r="300" spans="1:15">
      <c r="E300" s="521"/>
    </row>
    <row r="301" spans="1:15">
      <c r="G301" s="521"/>
    </row>
    <row r="302" spans="1:15">
      <c r="F302" s="521"/>
    </row>
  </sheetData>
  <phoneticPr fontId="0" type="noConversion"/>
  <printOptions horizontalCentered="1"/>
  <pageMargins left="0.39370078740157483" right="0.39370078740157483" top="0.55118110236220474" bottom="0.81" header="0.19685039370078741" footer="0.31496062992125984"/>
  <pageSetup paperSize="9" scale="65" firstPageNumber="11" orientation="portrait" useFirstPageNumber="1" horizontalDpi="300" verticalDpi="300" r:id="rId1"/>
  <headerFooter alignWithMargins="0">
    <oddHeader>&amp;R&amp;P</oddHeader>
  </headerFooter>
  <rowBreaks count="3" manualBreakCount="3">
    <brk id="96" max="16383" man="1"/>
    <brk id="183" max="16383" man="1"/>
    <brk id="27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opLeftCell="A56" workbookViewId="0">
      <selection activeCell="I84" sqref="I84"/>
    </sheetView>
  </sheetViews>
  <sheetFormatPr defaultColWidth="8" defaultRowHeight="13.2"/>
  <cols>
    <col min="1" max="1" width="8.6640625" style="345" customWidth="1"/>
    <col min="2" max="2" width="8.5546875" style="249" customWidth="1"/>
    <col min="3" max="3" width="55.44140625" style="249" customWidth="1"/>
    <col min="4" max="4" width="13.6640625" style="249" hidden="1" customWidth="1"/>
    <col min="5" max="5" width="12.88671875" style="249" customWidth="1"/>
    <col min="6" max="6" width="11.33203125" style="249" customWidth="1"/>
    <col min="7" max="7" width="11.109375" style="249" customWidth="1"/>
    <col min="8" max="8" width="11.33203125" style="249" customWidth="1"/>
    <col min="9" max="9" width="10.5546875" style="249" customWidth="1"/>
    <col min="10" max="10" width="7.6640625" style="249" customWidth="1"/>
    <col min="11" max="11" width="8" style="249" customWidth="1"/>
    <col min="12" max="12" width="9.5546875" style="249" customWidth="1"/>
    <col min="13" max="16384" width="8" style="249"/>
  </cols>
  <sheetData>
    <row r="1" spans="1:12" s="228" customFormat="1" ht="17.25" customHeight="1" thickBot="1">
      <c r="A1" s="1" t="s">
        <v>266</v>
      </c>
      <c r="B1" s="604"/>
      <c r="E1" s="229"/>
      <c r="G1" s="373" t="s">
        <v>805</v>
      </c>
    </row>
    <row r="2" spans="1:12" s="235" customFormat="1" ht="15.6">
      <c r="A2" s="231" t="s">
        <v>148</v>
      </c>
      <c r="B2" s="232"/>
      <c r="C2" s="233" t="s">
        <v>300</v>
      </c>
      <c r="D2" s="1138"/>
      <c r="E2" s="234" t="s">
        <v>149</v>
      </c>
    </row>
    <row r="3" spans="1:12" s="235" customFormat="1" ht="16.2" thickBot="1">
      <c r="A3" s="236" t="s">
        <v>150</v>
      </c>
      <c r="B3" s="237"/>
      <c r="C3" s="374" t="s">
        <v>267</v>
      </c>
      <c r="D3" s="1160"/>
      <c r="E3" s="375" t="s">
        <v>268</v>
      </c>
    </row>
    <row r="4" spans="1:12" s="240" customFormat="1" ht="14.25" customHeight="1" thickBot="1">
      <c r="E4" s="241" t="s">
        <v>152</v>
      </c>
    </row>
    <row r="5" spans="1:12" ht="53.4" thickBot="1">
      <c r="A5" s="242" t="s">
        <v>153</v>
      </c>
      <c r="B5" s="243" t="s">
        <v>154</v>
      </c>
      <c r="C5" s="244" t="s">
        <v>155</v>
      </c>
      <c r="D5" s="245" t="s">
        <v>562</v>
      </c>
      <c r="E5" s="245" t="s">
        <v>866</v>
      </c>
      <c r="F5" s="246" t="s">
        <v>870</v>
      </c>
      <c r="G5" s="561" t="s">
        <v>743</v>
      </c>
      <c r="H5" s="259" t="s">
        <v>833</v>
      </c>
      <c r="I5" s="247" t="s">
        <v>1011</v>
      </c>
      <c r="J5" s="242" t="s">
        <v>189</v>
      </c>
      <c r="K5" s="1402" t="s">
        <v>55</v>
      </c>
      <c r="L5" s="1403" t="s">
        <v>56</v>
      </c>
    </row>
    <row r="6" spans="1:12" ht="16.2" thickBot="1">
      <c r="A6" s="376" t="s">
        <v>156</v>
      </c>
      <c r="B6" s="377"/>
      <c r="C6" s="378"/>
      <c r="D6" s="1042"/>
      <c r="E6" s="379"/>
      <c r="F6" s="254"/>
      <c r="G6" s="255"/>
      <c r="H6" s="254"/>
      <c r="I6" s="255"/>
      <c r="J6" s="255"/>
      <c r="K6" s="1406"/>
      <c r="L6" s="1407"/>
    </row>
    <row r="7" spans="1:12" s="261" customFormat="1" ht="16.2" thickBot="1">
      <c r="A7" s="256">
        <v>1</v>
      </c>
      <c r="B7" s="257">
        <v>2</v>
      </c>
      <c r="C7" s="257">
        <v>3</v>
      </c>
      <c r="D7" s="1043"/>
      <c r="E7" s="258">
        <v>4</v>
      </c>
      <c r="F7" s="259"/>
      <c r="G7" s="260"/>
      <c r="H7" s="259"/>
      <c r="I7" s="260"/>
      <c r="J7" s="260"/>
      <c r="K7" s="256"/>
      <c r="L7" s="258"/>
    </row>
    <row r="8" spans="1:12" s="387" customFormat="1" ht="15.6">
      <c r="A8" s="382"/>
      <c r="B8" s="383"/>
      <c r="C8" s="383" t="s">
        <v>157</v>
      </c>
      <c r="D8" s="383"/>
      <c r="E8" s="384"/>
      <c r="F8" s="386"/>
      <c r="G8" s="385"/>
      <c r="H8" s="386"/>
      <c r="I8" s="385"/>
      <c r="J8" s="1533"/>
      <c r="K8" s="1549"/>
      <c r="L8" s="1408"/>
    </row>
    <row r="9" spans="1:12" s="354" customFormat="1">
      <c r="A9" s="267">
        <v>1</v>
      </c>
      <c r="B9" s="268"/>
      <c r="C9" s="66" t="s">
        <v>836</v>
      </c>
      <c r="D9" s="1140"/>
      <c r="E9" s="269"/>
      <c r="F9" s="389"/>
      <c r="G9" s="389"/>
      <c r="H9" s="389"/>
      <c r="I9" s="388"/>
      <c r="J9" s="389"/>
      <c r="K9" s="1550"/>
      <c r="L9" s="1405"/>
    </row>
    <row r="10" spans="1:12">
      <c r="A10" s="267"/>
      <c r="B10" s="268">
        <v>1</v>
      </c>
      <c r="C10" s="59" t="s">
        <v>896</v>
      </c>
      <c r="D10" s="1141"/>
      <c r="E10" s="273">
        <f>E11</f>
        <v>0</v>
      </c>
      <c r="F10" s="455">
        <f>SUM(F11:F11)</f>
        <v>0</v>
      </c>
      <c r="G10" s="455">
        <f>SUM(G11:G11)</f>
        <v>0</v>
      </c>
      <c r="H10" s="455">
        <f t="shared" ref="H10:H36" si="0">SUM(F10:G10)</f>
        <v>0</v>
      </c>
      <c r="I10" s="358">
        <f>SUM(I11:I11)</f>
        <v>0</v>
      </c>
      <c r="J10" s="1537"/>
      <c r="K10" s="1551"/>
      <c r="L10" s="1404"/>
    </row>
    <row r="11" spans="1:12" hidden="1">
      <c r="A11" s="267"/>
      <c r="B11" s="268"/>
      <c r="C11" s="428" t="s">
        <v>269</v>
      </c>
      <c r="D11" s="1165"/>
      <c r="E11" s="273"/>
      <c r="F11" s="455"/>
      <c r="G11" s="462"/>
      <c r="H11" s="455">
        <f t="shared" si="0"/>
        <v>0</v>
      </c>
      <c r="I11" s="358"/>
      <c r="J11" s="1537" t="e">
        <f>I11/H11</f>
        <v>#DIV/0!</v>
      </c>
      <c r="K11" s="1551"/>
      <c r="L11" s="1404"/>
    </row>
    <row r="12" spans="1:12">
      <c r="A12" s="267"/>
      <c r="B12" s="268">
        <v>2</v>
      </c>
      <c r="C12" s="59" t="s">
        <v>905</v>
      </c>
      <c r="D12" s="1141"/>
      <c r="E12" s="273">
        <f>E13</f>
        <v>0</v>
      </c>
      <c r="F12" s="462">
        <f>F14+F13+F15</f>
        <v>422</v>
      </c>
      <c r="G12" s="462">
        <f>G14+G13+G15</f>
        <v>0</v>
      </c>
      <c r="H12" s="455">
        <f t="shared" si="0"/>
        <v>422</v>
      </c>
      <c r="I12" s="358">
        <f>I13+I14+I15</f>
        <v>322</v>
      </c>
      <c r="J12" s="1537">
        <f>I12/H12</f>
        <v>0.76303317535545023</v>
      </c>
      <c r="K12" s="1551"/>
      <c r="L12" s="1404"/>
    </row>
    <row r="13" spans="1:12">
      <c r="A13" s="267"/>
      <c r="B13" s="268"/>
      <c r="C13" s="565" t="s">
        <v>115</v>
      </c>
      <c r="D13" s="1187"/>
      <c r="E13" s="273"/>
      <c r="F13" s="455">
        <v>100</v>
      </c>
      <c r="G13" s="462"/>
      <c r="H13" s="455">
        <f t="shared" si="0"/>
        <v>100</v>
      </c>
      <c r="I13" s="358"/>
      <c r="J13" s="1537"/>
      <c r="K13" s="1551"/>
      <c r="L13" s="1404"/>
    </row>
    <row r="14" spans="1:12">
      <c r="A14" s="267"/>
      <c r="B14" s="268"/>
      <c r="C14" s="1921" t="s">
        <v>74</v>
      </c>
      <c r="D14" s="1196"/>
      <c r="E14" s="273"/>
      <c r="F14" s="455">
        <v>22</v>
      </c>
      <c r="G14" s="462"/>
      <c r="H14" s="455">
        <f t="shared" si="0"/>
        <v>22</v>
      </c>
      <c r="I14" s="358">
        <v>22</v>
      </c>
      <c r="J14" s="1537">
        <f t="shared" ref="J14:J24" si="1">I14/H14</f>
        <v>1</v>
      </c>
      <c r="K14" s="1551"/>
      <c r="L14" s="1404"/>
    </row>
    <row r="15" spans="1:12">
      <c r="A15" s="267"/>
      <c r="B15" s="268"/>
      <c r="C15" s="1921" t="s">
        <v>79</v>
      </c>
      <c r="D15" s="1196"/>
      <c r="E15" s="273"/>
      <c r="F15" s="455">
        <v>300</v>
      </c>
      <c r="G15" s="462"/>
      <c r="H15" s="455">
        <f t="shared" si="0"/>
        <v>300</v>
      </c>
      <c r="I15" s="358">
        <v>300</v>
      </c>
      <c r="J15" s="1537">
        <f t="shared" si="1"/>
        <v>1</v>
      </c>
      <c r="K15" s="1551"/>
      <c r="L15" s="1404"/>
    </row>
    <row r="16" spans="1:12">
      <c r="A16" s="267"/>
      <c r="B16" s="268">
        <v>3</v>
      </c>
      <c r="C16" s="59" t="s">
        <v>842</v>
      </c>
      <c r="D16" s="1141"/>
      <c r="E16" s="273">
        <f>SUM(E17)</f>
        <v>0</v>
      </c>
      <c r="F16" s="455">
        <f>F17</f>
        <v>1645</v>
      </c>
      <c r="G16" s="455">
        <f>G17</f>
        <v>0</v>
      </c>
      <c r="H16" s="455">
        <f t="shared" si="0"/>
        <v>1645</v>
      </c>
      <c r="I16" s="358">
        <f>I18+I17</f>
        <v>1645</v>
      </c>
      <c r="J16" s="1537">
        <f t="shared" si="1"/>
        <v>1</v>
      </c>
      <c r="K16" s="1551"/>
      <c r="L16" s="1404"/>
    </row>
    <row r="17" spans="1:12">
      <c r="A17" s="267"/>
      <c r="B17" s="268"/>
      <c r="C17" s="605" t="s">
        <v>434</v>
      </c>
      <c r="D17" s="1196"/>
      <c r="E17" s="273"/>
      <c r="F17" s="455">
        <v>1645</v>
      </c>
      <c r="G17" s="462"/>
      <c r="H17" s="455">
        <f t="shared" si="0"/>
        <v>1645</v>
      </c>
      <c r="I17" s="358">
        <v>1645</v>
      </c>
      <c r="J17" s="1537">
        <f t="shared" si="1"/>
        <v>1</v>
      </c>
      <c r="K17" s="1551"/>
      <c r="L17" s="1404"/>
    </row>
    <row r="18" spans="1:12" hidden="1">
      <c r="A18" s="267"/>
      <c r="B18" s="268"/>
      <c r="C18" s="565"/>
      <c r="D18" s="1187"/>
      <c r="E18" s="273"/>
      <c r="F18" s="455"/>
      <c r="G18" s="462"/>
      <c r="H18" s="455">
        <f t="shared" si="0"/>
        <v>0</v>
      </c>
      <c r="I18" s="358"/>
      <c r="J18" s="1537" t="e">
        <f t="shared" si="1"/>
        <v>#DIV/0!</v>
      </c>
      <c r="K18" s="1551"/>
      <c r="L18" s="1404"/>
    </row>
    <row r="19" spans="1:12">
      <c r="A19" s="267"/>
      <c r="B19" s="268">
        <v>4</v>
      </c>
      <c r="C19" s="59" t="s">
        <v>844</v>
      </c>
      <c r="D19" s="1141">
        <f>SUM(D20)</f>
        <v>0</v>
      </c>
      <c r="E19" s="273">
        <f>SUM(E20:E20)</f>
        <v>1000</v>
      </c>
      <c r="F19" s="455">
        <f>SUM(F20:F21)</f>
        <v>3445</v>
      </c>
      <c r="G19" s="455">
        <f>SUM(G20:G21)</f>
        <v>0</v>
      </c>
      <c r="H19" s="455">
        <f t="shared" si="0"/>
        <v>3445</v>
      </c>
      <c r="I19" s="358">
        <f>SUM(I20:I21)</f>
        <v>3437</v>
      </c>
      <c r="J19" s="1537">
        <f t="shared" si="1"/>
        <v>0.99767779390420896</v>
      </c>
      <c r="K19" s="1551"/>
      <c r="L19" s="1404"/>
    </row>
    <row r="20" spans="1:12">
      <c r="A20" s="267"/>
      <c r="B20" s="268"/>
      <c r="C20" s="566" t="s">
        <v>270</v>
      </c>
      <c r="D20" s="1188"/>
      <c r="E20" s="273">
        <v>1000</v>
      </c>
      <c r="F20" s="455">
        <v>1330</v>
      </c>
      <c r="G20" s="462"/>
      <c r="H20" s="455">
        <f t="shared" si="0"/>
        <v>1330</v>
      </c>
      <c r="I20" s="358">
        <v>1323</v>
      </c>
      <c r="J20" s="1537">
        <f t="shared" si="1"/>
        <v>0.99473684210526314</v>
      </c>
      <c r="K20" s="1551"/>
      <c r="L20" s="1404"/>
    </row>
    <row r="21" spans="1:12">
      <c r="A21" s="267"/>
      <c r="B21" s="268"/>
      <c r="C21" s="563" t="s">
        <v>961</v>
      </c>
      <c r="D21" s="1188"/>
      <c r="E21" s="273"/>
      <c r="F21" s="455">
        <v>2115</v>
      </c>
      <c r="G21" s="462"/>
      <c r="H21" s="455">
        <f t="shared" si="0"/>
        <v>2115</v>
      </c>
      <c r="I21" s="358">
        <v>2114</v>
      </c>
      <c r="J21" s="1537">
        <f t="shared" si="1"/>
        <v>0.99952718676122931</v>
      </c>
      <c r="K21" s="1551"/>
      <c r="L21" s="1404"/>
    </row>
    <row r="22" spans="1:12">
      <c r="A22" s="267"/>
      <c r="B22" s="268">
        <v>6</v>
      </c>
      <c r="C22" s="59" t="s">
        <v>893</v>
      </c>
      <c r="D22" s="1141"/>
      <c r="E22" s="273">
        <f>SUM(E23)</f>
        <v>0</v>
      </c>
      <c r="F22" s="455">
        <f>SUM(F23)</f>
        <v>0</v>
      </c>
      <c r="G22" s="455">
        <f>SUM(G23)</f>
        <v>0</v>
      </c>
      <c r="H22" s="455">
        <f t="shared" si="0"/>
        <v>0</v>
      </c>
      <c r="I22" s="358">
        <f>SUM(I23)</f>
        <v>0</v>
      </c>
      <c r="J22" s="1537"/>
      <c r="K22" s="1551"/>
      <c r="L22" s="1404"/>
    </row>
    <row r="23" spans="1:12" hidden="1">
      <c r="A23" s="267"/>
      <c r="B23" s="268"/>
      <c r="C23" s="428" t="s">
        <v>271</v>
      </c>
      <c r="D23" s="1165"/>
      <c r="E23" s="273"/>
      <c r="F23" s="455"/>
      <c r="G23" s="462"/>
      <c r="H23" s="455">
        <f t="shared" si="0"/>
        <v>0</v>
      </c>
      <c r="I23" s="358"/>
      <c r="J23" s="1537" t="e">
        <f t="shared" si="1"/>
        <v>#DIV/0!</v>
      </c>
      <c r="K23" s="1551"/>
      <c r="L23" s="1404"/>
    </row>
    <row r="24" spans="1:12">
      <c r="A24" s="267"/>
      <c r="B24" s="268"/>
      <c r="C24" s="66" t="s">
        <v>848</v>
      </c>
      <c r="D24" s="1183"/>
      <c r="E24" s="273">
        <f>E10+E12+E16+E19+E22</f>
        <v>1000</v>
      </c>
      <c r="F24" s="455">
        <f>F10+F12+F16+F19+F22</f>
        <v>5512</v>
      </c>
      <c r="G24" s="455">
        <f>G10+G12+G16+G19+G22</f>
        <v>0</v>
      </c>
      <c r="H24" s="455">
        <f t="shared" si="0"/>
        <v>5512</v>
      </c>
      <c r="I24" s="363">
        <f>I10+I12+I16+I19+I22</f>
        <v>5404</v>
      </c>
      <c r="J24" s="1537">
        <f t="shared" si="1"/>
        <v>0.98040638606676345</v>
      </c>
      <c r="K24" s="1551"/>
      <c r="L24" s="1404"/>
    </row>
    <row r="25" spans="1:12" ht="13.8" thickBot="1">
      <c r="A25" s="278"/>
      <c r="B25" s="279">
        <v>7</v>
      </c>
      <c r="C25" s="101" t="s">
        <v>850</v>
      </c>
      <c r="D25" s="1142"/>
      <c r="E25" s="280"/>
      <c r="F25" s="457"/>
      <c r="G25" s="456"/>
      <c r="H25" s="457">
        <f t="shared" si="0"/>
        <v>0</v>
      </c>
      <c r="I25" s="255"/>
      <c r="J25" s="1538"/>
      <c r="K25" s="1397"/>
      <c r="L25" s="1407"/>
    </row>
    <row r="26" spans="1:12" ht="13.8" thickBot="1">
      <c r="A26" s="284"/>
      <c r="B26" s="285"/>
      <c r="C26" s="77" t="s">
        <v>158</v>
      </c>
      <c r="D26" s="1162">
        <f>D20</f>
        <v>0</v>
      </c>
      <c r="E26" s="286">
        <f>SUM(E24:E25)</f>
        <v>1000</v>
      </c>
      <c r="F26" s="459">
        <f>SUM(F24:F25)</f>
        <v>5512</v>
      </c>
      <c r="G26" s="531">
        <f>SUM(G24:G25)</f>
        <v>0</v>
      </c>
      <c r="H26" s="531">
        <f t="shared" si="0"/>
        <v>5512</v>
      </c>
      <c r="I26" s="448">
        <f>SUM(I24:I25)</f>
        <v>5404</v>
      </c>
      <c r="J26" s="532">
        <f>I26/H26</f>
        <v>0.98040638606676345</v>
      </c>
      <c r="K26" s="366">
        <f>SUM(K24:K25)</f>
        <v>0</v>
      </c>
      <c r="L26" s="286">
        <f>SUM(L24:L25)</f>
        <v>0</v>
      </c>
    </row>
    <row r="27" spans="1:12">
      <c r="A27" s="290">
        <v>3</v>
      </c>
      <c r="B27" s="291"/>
      <c r="C27" s="292" t="s">
        <v>195</v>
      </c>
      <c r="D27" s="1143"/>
      <c r="E27" s="314"/>
      <c r="F27" s="461"/>
      <c r="G27" s="452"/>
      <c r="H27" s="461">
        <f t="shared" si="0"/>
        <v>0</v>
      </c>
      <c r="I27" s="357"/>
      <c r="J27" s="1539"/>
      <c r="K27" s="1552"/>
      <c r="L27" s="253"/>
    </row>
    <row r="28" spans="1:12">
      <c r="A28" s="267"/>
      <c r="B28" s="268">
        <v>1</v>
      </c>
      <c r="C28" s="59" t="s">
        <v>274</v>
      </c>
      <c r="D28" s="1141"/>
      <c r="E28" s="273"/>
      <c r="F28" s="455"/>
      <c r="G28" s="462"/>
      <c r="H28" s="455">
        <f t="shared" si="0"/>
        <v>0</v>
      </c>
      <c r="I28" s="358"/>
      <c r="J28" s="1537"/>
      <c r="K28" s="1551"/>
      <c r="L28" s="1404"/>
    </row>
    <row r="29" spans="1:12">
      <c r="A29" s="267"/>
      <c r="B29" s="268">
        <v>2</v>
      </c>
      <c r="C29" s="59" t="s">
        <v>914</v>
      </c>
      <c r="D29" s="1141"/>
      <c r="E29" s="273"/>
      <c r="F29" s="455"/>
      <c r="G29" s="462"/>
      <c r="H29" s="455">
        <f t="shared" si="0"/>
        <v>0</v>
      </c>
      <c r="I29" s="358"/>
      <c r="J29" s="1537"/>
      <c r="K29" s="1551"/>
      <c r="L29" s="1404"/>
    </row>
    <row r="30" spans="1:12">
      <c r="A30" s="267"/>
      <c r="B30" s="268">
        <v>3</v>
      </c>
      <c r="C30" s="59" t="s">
        <v>916</v>
      </c>
      <c r="D30" s="1141"/>
      <c r="E30" s="273"/>
      <c r="F30" s="462">
        <f>F31</f>
        <v>0</v>
      </c>
      <c r="G30" s="462">
        <f>G31</f>
        <v>0</v>
      </c>
      <c r="H30" s="455">
        <f t="shared" si="0"/>
        <v>0</v>
      </c>
      <c r="I30" s="358">
        <f>I31</f>
        <v>0</v>
      </c>
      <c r="J30" s="1537"/>
      <c r="K30" s="1551"/>
      <c r="L30" s="1404"/>
    </row>
    <row r="31" spans="1:12">
      <c r="A31" s="267"/>
      <c r="B31" s="268"/>
      <c r="C31" s="606" t="s">
        <v>275</v>
      </c>
      <c r="D31" s="1197"/>
      <c r="E31" s="273"/>
      <c r="F31" s="455"/>
      <c r="G31" s="462"/>
      <c r="H31" s="455">
        <f t="shared" si="0"/>
        <v>0</v>
      </c>
      <c r="I31" s="358"/>
      <c r="J31" s="1537"/>
      <c r="K31" s="1551"/>
      <c r="L31" s="1404"/>
    </row>
    <row r="32" spans="1:12">
      <c r="A32" s="267"/>
      <c r="B32" s="268">
        <v>5</v>
      </c>
      <c r="C32" s="59" t="s">
        <v>891</v>
      </c>
      <c r="D32" s="1141">
        <f>SUM(D33:D40)</f>
        <v>35142</v>
      </c>
      <c r="E32" s="273">
        <f>SUM(E33:E40)</f>
        <v>42372</v>
      </c>
      <c r="F32" s="273">
        <f>SUM(F33:F40)</f>
        <v>50051</v>
      </c>
      <c r="G32" s="273">
        <f>SUM(G33:G40)</f>
        <v>34176</v>
      </c>
      <c r="H32" s="455">
        <f t="shared" si="0"/>
        <v>84227</v>
      </c>
      <c r="I32" s="363">
        <f>SUM(I33:I40)</f>
        <v>80278</v>
      </c>
      <c r="J32" s="1537">
        <f>I32/H32</f>
        <v>0.95311479691785295</v>
      </c>
      <c r="K32" s="1553">
        <f>SUM(K33:K40)</f>
        <v>0</v>
      </c>
      <c r="L32" s="608">
        <f>SUM(L33:L40)</f>
        <v>0</v>
      </c>
    </row>
    <row r="33" spans="1:12" hidden="1">
      <c r="A33" s="267"/>
      <c r="B33" s="268"/>
      <c r="C33" s="607"/>
      <c r="D33" s="1198"/>
      <c r="E33" s="273"/>
      <c r="F33" s="455"/>
      <c r="G33" s="462"/>
      <c r="H33" s="455">
        <f t="shared" si="0"/>
        <v>0</v>
      </c>
      <c r="I33" s="358"/>
      <c r="J33" s="1537" t="e">
        <f>I33/H33</f>
        <v>#DIV/0!</v>
      </c>
      <c r="K33" s="1551"/>
      <c r="L33" s="1404"/>
    </row>
    <row r="34" spans="1:12">
      <c r="A34" s="267"/>
      <c r="B34" s="268"/>
      <c r="C34" s="607" t="s">
        <v>995</v>
      </c>
      <c r="D34" s="1198"/>
      <c r="E34" s="273"/>
      <c r="F34" s="455">
        <v>7679</v>
      </c>
      <c r="G34" s="462">
        <v>32830</v>
      </c>
      <c r="H34" s="455">
        <f t="shared" si="0"/>
        <v>40509</v>
      </c>
      <c r="I34" s="358">
        <v>40510</v>
      </c>
      <c r="J34" s="1537">
        <f>I34/H34</f>
        <v>1.0000246858722752</v>
      </c>
      <c r="K34" s="1551"/>
      <c r="L34" s="1404"/>
    </row>
    <row r="35" spans="1:12">
      <c r="A35" s="267"/>
      <c r="B35" s="268"/>
      <c r="C35" s="607" t="s">
        <v>347</v>
      </c>
      <c r="D35" s="1198"/>
      <c r="E35" s="273">
        <v>5000</v>
      </c>
      <c r="F35" s="455">
        <v>5000</v>
      </c>
      <c r="G35" s="462"/>
      <c r="H35" s="455">
        <f t="shared" si="0"/>
        <v>5000</v>
      </c>
      <c r="I35" s="358">
        <v>1170</v>
      </c>
      <c r="J35" s="1537">
        <f>I35/H35</f>
        <v>0.23400000000000001</v>
      </c>
      <c r="K35" s="1551"/>
      <c r="L35" s="1404"/>
    </row>
    <row r="36" spans="1:12">
      <c r="A36" s="267"/>
      <c r="B36" s="268"/>
      <c r="C36" s="607" t="s">
        <v>348</v>
      </c>
      <c r="D36" s="1198"/>
      <c r="E36" s="273">
        <v>3770</v>
      </c>
      <c r="F36" s="455">
        <v>3770</v>
      </c>
      <c r="G36" s="462"/>
      <c r="H36" s="455">
        <f t="shared" si="0"/>
        <v>3770</v>
      </c>
      <c r="I36" s="358">
        <v>3650</v>
      </c>
      <c r="J36" s="1537">
        <f>I36/H36</f>
        <v>0.96816976127320953</v>
      </c>
      <c r="K36" s="1551"/>
      <c r="L36" s="1404"/>
    </row>
    <row r="37" spans="1:12" hidden="1">
      <c r="A37" s="267"/>
      <c r="B37" s="268"/>
      <c r="C37" s="607"/>
      <c r="D37" s="1198"/>
      <c r="E37" s="273"/>
      <c r="F37" s="455"/>
      <c r="G37" s="462"/>
      <c r="H37" s="455">
        <f>SUM(F37:G37)</f>
        <v>0</v>
      </c>
      <c r="I37" s="358"/>
      <c r="J37" s="1537"/>
      <c r="K37" s="1551"/>
      <c r="L37" s="1404"/>
    </row>
    <row r="38" spans="1:12" ht="13.8" thickBot="1">
      <c r="A38" s="267"/>
      <c r="B38" s="268"/>
      <c r="C38" s="607" t="s">
        <v>57</v>
      </c>
      <c r="D38" s="1198">
        <v>35142</v>
      </c>
      <c r="E38" s="273">
        <v>33602</v>
      </c>
      <c r="F38" s="455">
        <v>33602</v>
      </c>
      <c r="G38" s="462">
        <v>1346</v>
      </c>
      <c r="H38" s="455">
        <f>SUM(F38:G38)</f>
        <v>34948</v>
      </c>
      <c r="I38" s="358">
        <v>34948</v>
      </c>
      <c r="J38" s="1537">
        <f>I38/H38</f>
        <v>1</v>
      </c>
      <c r="K38" s="1551"/>
      <c r="L38" s="1404"/>
    </row>
    <row r="39" spans="1:12" ht="13.8" hidden="1" thickBot="1">
      <c r="A39" s="267"/>
      <c r="B39" s="268"/>
      <c r="C39" s="607"/>
      <c r="D39" s="1198"/>
      <c r="E39" s="273"/>
      <c r="F39" s="455"/>
      <c r="G39" s="462"/>
      <c r="H39" s="455">
        <f t="shared" ref="H39:H84" si="2">SUM(F39:G39)</f>
        <v>0</v>
      </c>
      <c r="I39" s="358"/>
      <c r="J39" s="1537"/>
      <c r="K39" s="1551"/>
      <c r="L39" s="1404"/>
    </row>
    <row r="40" spans="1:12" ht="13.8" hidden="1" thickBot="1">
      <c r="A40" s="267"/>
      <c r="B40" s="268"/>
      <c r="C40" s="563"/>
      <c r="D40" s="1186"/>
      <c r="E40" s="273"/>
      <c r="F40" s="455"/>
      <c r="G40" s="462"/>
      <c r="H40" s="455">
        <f t="shared" si="2"/>
        <v>0</v>
      </c>
      <c r="I40" s="358"/>
      <c r="J40" s="1537"/>
      <c r="K40" s="1397"/>
      <c r="L40" s="1407"/>
    </row>
    <row r="41" spans="1:12" ht="13.8" thickBot="1">
      <c r="A41" s="284"/>
      <c r="B41" s="285"/>
      <c r="C41" s="77" t="s">
        <v>195</v>
      </c>
      <c r="D41" s="1162">
        <f>SUM(D28:D32)</f>
        <v>35142</v>
      </c>
      <c r="E41" s="286">
        <f>SUM(E28:E32)</f>
        <v>42372</v>
      </c>
      <c r="F41" s="459">
        <f>SUM(F28:F32)-F31</f>
        <v>50051</v>
      </c>
      <c r="G41" s="459">
        <f>SUM(G28:G32)-G31</f>
        <v>34176</v>
      </c>
      <c r="H41" s="459">
        <f t="shared" si="2"/>
        <v>84227</v>
      </c>
      <c r="I41" s="288">
        <f>I28+I29+I30+I32</f>
        <v>80278</v>
      </c>
      <c r="J41" s="532">
        <f>I41/H41</f>
        <v>0.95311479691785295</v>
      </c>
      <c r="K41" s="366">
        <f>SUM(K28:K32)</f>
        <v>0</v>
      </c>
      <c r="L41" s="286">
        <f>SUM(L28:L32)</f>
        <v>0</v>
      </c>
    </row>
    <row r="42" spans="1:12">
      <c r="A42" s="290">
        <v>4</v>
      </c>
      <c r="B42" s="291"/>
      <c r="C42" s="292" t="s">
        <v>924</v>
      </c>
      <c r="D42" s="1143"/>
      <c r="E42" s="314"/>
      <c r="F42" s="461"/>
      <c r="G42" s="452"/>
      <c r="H42" s="461">
        <f t="shared" si="2"/>
        <v>0</v>
      </c>
      <c r="I42" s="357"/>
      <c r="J42" s="1539"/>
      <c r="K42" s="1552"/>
      <c r="L42" s="253"/>
    </row>
    <row r="43" spans="1:12">
      <c r="A43" s="290"/>
      <c r="B43" s="291"/>
      <c r="C43" s="403" t="s">
        <v>673</v>
      </c>
      <c r="D43" s="1143"/>
      <c r="E43" s="1738"/>
      <c r="F43" s="461"/>
      <c r="G43" s="452"/>
      <c r="H43" s="702">
        <f t="shared" si="2"/>
        <v>0</v>
      </c>
      <c r="I43" s="357"/>
      <c r="J43" s="1539"/>
      <c r="K43" s="1551"/>
      <c r="L43" s="1404"/>
    </row>
    <row r="44" spans="1:12">
      <c r="A44" s="290"/>
      <c r="B44" s="291"/>
      <c r="C44" s="1208" t="s">
        <v>672</v>
      </c>
      <c r="D44" s="1143"/>
      <c r="E44" s="314">
        <f>SUM(E43)</f>
        <v>0</v>
      </c>
      <c r="F44" s="314">
        <f>SUM(F43)</f>
        <v>0</v>
      </c>
      <c r="G44" s="452">
        <f>G43</f>
        <v>0</v>
      </c>
      <c r="H44" s="455">
        <f>H43</f>
        <v>0</v>
      </c>
      <c r="I44" s="357"/>
      <c r="J44" s="1539"/>
      <c r="K44" s="1551"/>
      <c r="L44" s="1404"/>
    </row>
    <row r="45" spans="1:12">
      <c r="A45" s="267"/>
      <c r="B45" s="268">
        <v>1</v>
      </c>
      <c r="C45" s="59" t="s">
        <v>926</v>
      </c>
      <c r="D45" s="1141"/>
      <c r="E45" s="273">
        <f>E46+E48+E49</f>
        <v>8000</v>
      </c>
      <c r="F45" s="273">
        <f>F46+F47+F48+F49</f>
        <v>19870</v>
      </c>
      <c r="G45" s="462">
        <f>G46+G48+G49+G47</f>
        <v>0</v>
      </c>
      <c r="H45" s="455">
        <f t="shared" si="2"/>
        <v>19870</v>
      </c>
      <c r="I45" s="462">
        <f>I46+I48+I49+I47</f>
        <v>18639</v>
      </c>
      <c r="J45" s="1537">
        <f>I45/H45</f>
        <v>0.93804730749874177</v>
      </c>
      <c r="K45" s="1553">
        <f>K46</f>
        <v>0</v>
      </c>
      <c r="L45" s="608">
        <f>L46</f>
        <v>0</v>
      </c>
    </row>
    <row r="46" spans="1:12">
      <c r="A46" s="267"/>
      <c r="B46" s="268"/>
      <c r="C46" s="362" t="s">
        <v>76</v>
      </c>
      <c r="D46" s="1141"/>
      <c r="E46" s="273"/>
      <c r="F46" s="455">
        <v>870</v>
      </c>
      <c r="G46" s="462"/>
      <c r="H46" s="455">
        <f t="shared" si="2"/>
        <v>870</v>
      </c>
      <c r="I46" s="358">
        <v>639</v>
      </c>
      <c r="J46" s="1537">
        <f>I46/H46</f>
        <v>0.73448275862068968</v>
      </c>
      <c r="K46" s="1551"/>
      <c r="L46" s="1404"/>
    </row>
    <row r="47" spans="1:12">
      <c r="A47" s="267"/>
      <c r="B47" s="268"/>
      <c r="C47" s="362" t="s">
        <v>1002</v>
      </c>
      <c r="D47" s="1141"/>
      <c r="E47" s="273"/>
      <c r="F47" s="455">
        <v>1000</v>
      </c>
      <c r="G47" s="462"/>
      <c r="H47" s="455">
        <f t="shared" si="2"/>
        <v>1000</v>
      </c>
      <c r="I47" s="358"/>
      <c r="J47" s="1537"/>
      <c r="K47" s="1551"/>
      <c r="L47" s="1404"/>
    </row>
    <row r="48" spans="1:12">
      <c r="A48" s="267"/>
      <c r="B48" s="268"/>
      <c r="C48" s="362" t="s">
        <v>966</v>
      </c>
      <c r="D48" s="1141"/>
      <c r="E48" s="273"/>
      <c r="F48" s="455">
        <v>10000</v>
      </c>
      <c r="G48" s="462"/>
      <c r="H48" s="455">
        <f t="shared" si="2"/>
        <v>10000</v>
      </c>
      <c r="I48" s="358">
        <v>10000</v>
      </c>
      <c r="J48" s="1537">
        <f>I48/H48</f>
        <v>1</v>
      </c>
      <c r="K48" s="1551"/>
      <c r="L48" s="1404"/>
    </row>
    <row r="49" spans="1:12">
      <c r="A49" s="267"/>
      <c r="B49" s="268"/>
      <c r="C49" s="362" t="s">
        <v>114</v>
      </c>
      <c r="D49" s="1141"/>
      <c r="E49" s="273">
        <v>8000</v>
      </c>
      <c r="F49" s="455">
        <v>8000</v>
      </c>
      <c r="G49" s="462"/>
      <c r="H49" s="455">
        <f t="shared" si="2"/>
        <v>8000</v>
      </c>
      <c r="I49" s="358">
        <v>8000</v>
      </c>
      <c r="J49" s="1537">
        <f>I49/H49</f>
        <v>1</v>
      </c>
      <c r="K49" s="1551"/>
      <c r="L49" s="1404"/>
    </row>
    <row r="50" spans="1:12">
      <c r="A50" s="267"/>
      <c r="B50" s="268">
        <v>2</v>
      </c>
      <c r="C50" s="59" t="s">
        <v>161</v>
      </c>
      <c r="D50" s="1141"/>
      <c r="E50" s="273"/>
      <c r="F50" s="455"/>
      <c r="G50" s="462"/>
      <c r="H50" s="455">
        <f t="shared" si="2"/>
        <v>0</v>
      </c>
      <c r="I50" s="358"/>
      <c r="J50" s="1537"/>
      <c r="K50" s="1551"/>
      <c r="L50" s="1404"/>
    </row>
    <row r="51" spans="1:12">
      <c r="A51" s="267"/>
      <c r="B51" s="268">
        <v>3</v>
      </c>
      <c r="C51" s="59" t="s">
        <v>162</v>
      </c>
      <c r="D51" s="1141"/>
      <c r="E51" s="1734">
        <f>'Városüz.+Ig'!E161+Támogatások!E188+Egyébműk!E294+Finanszírozás!E89+Finanszírozás!E90+Finanszírozás!E91+Finanszírozás!E92+Finanszírozás!E93+Finanszírozás!E95+Finanszírozás!E96-'Városüz.+Ig'!E68-Támogatások!E49-Egyébműk!E78-Finanszírozás!E83-Finanszírozás!E26-Finanszírozás!E41-Finanszírozás!E44-Finanszírozás!E45-Finanszírozás!E50-Finanszírozás!E53-Finanszírozás!E55-Finanszírozás!E58-10669</f>
        <v>0</v>
      </c>
      <c r="F51" s="1734">
        <f>'Városüz.+Ig'!F161+Támogatások!F188+Egyébműk!F294+Finanszírozás!F89+Finanszírozás!F90+Finanszírozás!F91+Finanszírozás!F92+Finanszírozás!F93+Finanszírozás!F94+Finanszírozás!F95+Finanszírozás!F96+Finanszírozás!F97+Finanszírozás!F99+Finanszírozás!F98-'Városüz.+Ig'!F68-Támogatások!F49-Egyébműk!F78-Finanszírozás!F83-Finanszírozás!F26-Finanszírozás!F41-Finanszírozás!F44-Finanszírozás!F45-Finanszírozás!F50-Finanszírozás!F53-Finanszírozás!F55-Finanszírozás!F58-10669-456-18590-3627-295</f>
        <v>0</v>
      </c>
      <c r="G51" s="273">
        <f>'Városüz.+Ig'!G161+Támogatások!G188+Egyébműk!G294+Finanszírozás!G89+Finanszírozás!G90+Finanszírozás!G92+Finanszírozás!G93+Finanszírozás!G94+Finanszírozás!G91+Finanszírozás!G95+Finanszírozás!G97+Finanszírozás!G98+Finanszírozás!G96+Finanszírozás!G99+Finanszírozás!G100-'Városüz.+Ig'!G68-Támogatások!G49-Egyébműk!G78-Finanszírozás!G83-Finanszírozás!G26-Finanszírozás!G41-Finanszírozás!G44-Finanszírozás!G45-Finanszírozás!G50-Finanszírozás!G53-Finanszírozás!G55-Finanszírozás!G58</f>
        <v>0</v>
      </c>
      <c r="H51" s="608">
        <f t="shared" si="2"/>
        <v>0</v>
      </c>
      <c r="I51" s="358"/>
      <c r="J51" s="1537"/>
      <c r="K51" s="1551"/>
      <c r="L51" s="1404"/>
    </row>
    <row r="52" spans="1:12">
      <c r="A52" s="267"/>
      <c r="B52" s="268"/>
      <c r="C52" s="315" t="s">
        <v>164</v>
      </c>
      <c r="D52" s="1144">
        <f>SUM(D51:D51)</f>
        <v>0</v>
      </c>
      <c r="E52" s="316">
        <f>SUM(E51:E51)</f>
        <v>0</v>
      </c>
      <c r="F52" s="609">
        <f>SUM(F51:F51)</f>
        <v>0</v>
      </c>
      <c r="G52" s="609">
        <f>SUM(G51:G51)</f>
        <v>0</v>
      </c>
      <c r="H52" s="609">
        <f t="shared" si="2"/>
        <v>0</v>
      </c>
      <c r="I52" s="318">
        <f>SUM(I51:I51)</f>
        <v>0</v>
      </c>
      <c r="J52" s="1559"/>
      <c r="K52" s="1487">
        <f>SUM(K51:K51)</f>
        <v>0</v>
      </c>
      <c r="L52" s="774">
        <f>SUM(L51:L51)</f>
        <v>0</v>
      </c>
    </row>
    <row r="53" spans="1:12">
      <c r="A53" s="267"/>
      <c r="B53" s="268">
        <v>5</v>
      </c>
      <c r="C53" s="59" t="s">
        <v>930</v>
      </c>
      <c r="D53" s="1141"/>
      <c r="E53" s="273"/>
      <c r="F53" s="455"/>
      <c r="G53" s="462"/>
      <c r="H53" s="455">
        <f t="shared" si="2"/>
        <v>0</v>
      </c>
      <c r="I53" s="358"/>
      <c r="J53" s="1537"/>
      <c r="K53" s="1551"/>
      <c r="L53" s="1404"/>
    </row>
    <row r="54" spans="1:12">
      <c r="A54" s="267"/>
      <c r="B54" s="268"/>
      <c r="C54" s="66" t="s">
        <v>932</v>
      </c>
      <c r="D54" s="1156">
        <f>SUM(D52:D53)</f>
        <v>0</v>
      </c>
      <c r="E54" s="608">
        <f>SUM(E52:E53)</f>
        <v>0</v>
      </c>
      <c r="F54" s="455">
        <f>SUM(F52:F53)</f>
        <v>0</v>
      </c>
      <c r="G54" s="455">
        <f>SUM(G52:G53)</f>
        <v>0</v>
      </c>
      <c r="H54" s="455">
        <f t="shared" si="2"/>
        <v>0</v>
      </c>
      <c r="I54" s="358">
        <f>SUM(I52:I53)</f>
        <v>0</v>
      </c>
      <c r="J54" s="1537"/>
      <c r="K54" s="1551"/>
      <c r="L54" s="1404"/>
    </row>
    <row r="55" spans="1:12">
      <c r="A55" s="267"/>
      <c r="B55" s="268">
        <v>6</v>
      </c>
      <c r="C55" s="59" t="s">
        <v>934</v>
      </c>
      <c r="D55" s="1141"/>
      <c r="E55" s="273"/>
      <c r="F55" s="455">
        <f>F56</f>
        <v>200000</v>
      </c>
      <c r="G55" s="462">
        <f>G56</f>
        <v>0</v>
      </c>
      <c r="H55" s="455">
        <f t="shared" si="2"/>
        <v>200000</v>
      </c>
      <c r="I55" s="358"/>
      <c r="J55" s="1537"/>
      <c r="K55" s="1551"/>
      <c r="L55" s="1404"/>
    </row>
    <row r="56" spans="1:12">
      <c r="A56" s="267"/>
      <c r="B56" s="268"/>
      <c r="C56" s="59" t="s">
        <v>752</v>
      </c>
      <c r="D56" s="1141"/>
      <c r="E56" s="608"/>
      <c r="F56" s="463">
        <v>200000</v>
      </c>
      <c r="G56" s="1532"/>
      <c r="H56" s="455">
        <f t="shared" si="2"/>
        <v>200000</v>
      </c>
      <c r="I56" s="358"/>
      <c r="J56" s="1537"/>
      <c r="K56" s="1551"/>
      <c r="L56" s="680"/>
    </row>
    <row r="57" spans="1:12">
      <c r="A57" s="267"/>
      <c r="B57" s="268"/>
      <c r="C57" s="315" t="s">
        <v>165</v>
      </c>
      <c r="D57" s="1486">
        <f>D44+D45+D50+D54+D55</f>
        <v>0</v>
      </c>
      <c r="E57" s="774">
        <f>E44+E45+E50+E54+E55</f>
        <v>8000</v>
      </c>
      <c r="F57" s="774">
        <f>F44+F45+F50+F54+F55</f>
        <v>219870</v>
      </c>
      <c r="G57" s="774">
        <f>G44+G45+G50+G54+G55</f>
        <v>0</v>
      </c>
      <c r="H57" s="609">
        <f t="shared" si="2"/>
        <v>219870</v>
      </c>
      <c r="I57" s="318">
        <f>I45+I50+I54+I55</f>
        <v>18639</v>
      </c>
      <c r="J57" s="1559">
        <f>I57/H57</f>
        <v>8.4772820302906268E-2</v>
      </c>
      <c r="K57" s="1487">
        <f>K44+K45+K50+K54+K55</f>
        <v>0</v>
      </c>
      <c r="L57" s="774">
        <f>L44+L45+L50+L54+L55</f>
        <v>0</v>
      </c>
    </row>
    <row r="58" spans="1:12">
      <c r="A58" s="267"/>
      <c r="B58" s="268">
        <v>8</v>
      </c>
      <c r="C58" s="59" t="s">
        <v>940</v>
      </c>
      <c r="D58" s="1141"/>
      <c r="E58" s="1734">
        <v>251119</v>
      </c>
      <c r="F58" s="455">
        <v>351599</v>
      </c>
      <c r="G58" s="462"/>
      <c r="H58" s="455">
        <f t="shared" si="2"/>
        <v>351599</v>
      </c>
      <c r="I58" s="358">
        <v>351599</v>
      </c>
      <c r="J58" s="1537">
        <f>I58/H58</f>
        <v>1</v>
      </c>
      <c r="K58" s="1551"/>
      <c r="L58" s="1404"/>
    </row>
    <row r="59" spans="1:12" ht="13.8" thickBot="1">
      <c r="A59" s="278"/>
      <c r="B59" s="279"/>
      <c r="C59" s="319" t="s">
        <v>945</v>
      </c>
      <c r="D59" s="1145"/>
      <c r="E59" s="320">
        <f>SUM(E58:E58)</f>
        <v>251119</v>
      </c>
      <c r="F59" s="573">
        <f>SUM(F58:F58)</f>
        <v>351599</v>
      </c>
      <c r="G59" s="320">
        <f>SUM(G58:G58)</f>
        <v>0</v>
      </c>
      <c r="H59" s="573">
        <f t="shared" si="2"/>
        <v>351599</v>
      </c>
      <c r="I59" s="322">
        <f>SUM(I58:I58)</f>
        <v>351599</v>
      </c>
      <c r="J59" s="1559">
        <f>I59/H59</f>
        <v>1</v>
      </c>
      <c r="K59" s="1397"/>
      <c r="L59" s="1407"/>
    </row>
    <row r="60" spans="1:12" ht="13.8" thickBot="1">
      <c r="A60" s="323"/>
      <c r="B60" s="324"/>
      <c r="C60" s="325" t="s">
        <v>924</v>
      </c>
      <c r="D60" s="1254">
        <f>D57+D58</f>
        <v>0</v>
      </c>
      <c r="E60" s="326">
        <f>E57+E59</f>
        <v>259119</v>
      </c>
      <c r="F60" s="459">
        <f>F57+F59</f>
        <v>571469</v>
      </c>
      <c r="G60" s="459">
        <f>G57+G59</f>
        <v>0</v>
      </c>
      <c r="H60" s="459">
        <f t="shared" si="2"/>
        <v>571469</v>
      </c>
      <c r="I60" s="288">
        <f>I57+I59</f>
        <v>370238</v>
      </c>
      <c r="J60" s="532">
        <f>I60/H60</f>
        <v>0.64787066315058206</v>
      </c>
      <c r="K60" s="1554">
        <f>K57+K59</f>
        <v>0</v>
      </c>
      <c r="L60" s="366">
        <f>L57+L59</f>
        <v>0</v>
      </c>
    </row>
    <row r="61" spans="1:12">
      <c r="A61" s="577"/>
      <c r="B61" s="328"/>
      <c r="C61" s="52" t="s">
        <v>276</v>
      </c>
      <c r="D61" s="1199"/>
      <c r="E61" s="329"/>
      <c r="F61" s="610"/>
      <c r="G61" s="611"/>
      <c r="H61" s="610">
        <f t="shared" si="2"/>
        <v>0</v>
      </c>
      <c r="I61" s="357"/>
      <c r="J61" s="1539"/>
      <c r="K61" s="1552"/>
      <c r="L61" s="253"/>
    </row>
    <row r="62" spans="1:12">
      <c r="A62" s="612"/>
      <c r="B62" s="613"/>
      <c r="C62" s="59" t="s">
        <v>277</v>
      </c>
      <c r="D62" s="1141">
        <v>650000</v>
      </c>
      <c r="E62" s="273">
        <v>730000</v>
      </c>
      <c r="F62" s="614">
        <v>730000</v>
      </c>
      <c r="G62" s="615"/>
      <c r="H62" s="614">
        <f t="shared" si="2"/>
        <v>730000</v>
      </c>
      <c r="I62" s="358">
        <v>781153</v>
      </c>
      <c r="J62" s="1537">
        <f t="shared" ref="J62:J68" si="3">I62/H62</f>
        <v>1.070072602739726</v>
      </c>
      <c r="K62" s="1551"/>
      <c r="L62" s="1404"/>
    </row>
    <row r="63" spans="1:12">
      <c r="A63" s="612"/>
      <c r="B63" s="613"/>
      <c r="C63" s="59" t="s">
        <v>297</v>
      </c>
      <c r="D63" s="1141"/>
      <c r="E63" s="273"/>
      <c r="F63" s="614"/>
      <c r="G63" s="615"/>
      <c r="H63" s="614"/>
      <c r="I63" s="358"/>
      <c r="J63" s="1537"/>
      <c r="K63" s="1551"/>
      <c r="L63" s="1404"/>
    </row>
    <row r="64" spans="1:12">
      <c r="A64" s="612"/>
      <c r="B64" s="613"/>
      <c r="C64" s="315" t="s">
        <v>3</v>
      </c>
      <c r="D64" s="1144">
        <f>SUM(D65:D68)</f>
        <v>38000</v>
      </c>
      <c r="E64" s="316">
        <f>SUM(E65:E68)</f>
        <v>39000</v>
      </c>
      <c r="F64" s="616">
        <f>SUM(F65:F68)</f>
        <v>39000</v>
      </c>
      <c r="G64" s="616">
        <f>SUM(G65:G68)</f>
        <v>0</v>
      </c>
      <c r="H64" s="616">
        <f t="shared" si="2"/>
        <v>39000</v>
      </c>
      <c r="I64" s="318">
        <f>SUM(I65:I68)</f>
        <v>41465</v>
      </c>
      <c r="J64" s="1559">
        <f t="shared" si="3"/>
        <v>1.0632051282051282</v>
      </c>
      <c r="K64" s="1487">
        <f>SUM(K65:K68)</f>
        <v>0</v>
      </c>
      <c r="L64" s="774">
        <f>SUM(L65:L68)</f>
        <v>0</v>
      </c>
    </row>
    <row r="65" spans="1:13">
      <c r="A65" s="612"/>
      <c r="B65" s="613"/>
      <c r="C65" s="59" t="s">
        <v>278</v>
      </c>
      <c r="D65" s="1141">
        <v>38000</v>
      </c>
      <c r="E65" s="273">
        <v>39000</v>
      </c>
      <c r="F65" s="614">
        <v>39000</v>
      </c>
      <c r="G65" s="615"/>
      <c r="H65" s="614">
        <f t="shared" si="2"/>
        <v>39000</v>
      </c>
      <c r="I65" s="358">
        <v>41465</v>
      </c>
      <c r="J65" s="1537">
        <f t="shared" si="3"/>
        <v>1.0632051282051282</v>
      </c>
      <c r="K65" s="1551"/>
      <c r="L65" s="1404"/>
    </row>
    <row r="66" spans="1:13" hidden="1">
      <c r="A66" s="612"/>
      <c r="B66" s="613"/>
      <c r="C66" s="59"/>
      <c r="D66" s="1141"/>
      <c r="E66" s="273"/>
      <c r="F66" s="614"/>
      <c r="G66" s="615"/>
      <c r="H66" s="614">
        <f t="shared" si="2"/>
        <v>0</v>
      </c>
      <c r="I66" s="358"/>
      <c r="J66" s="1537"/>
      <c r="K66" s="1551"/>
      <c r="L66" s="1404"/>
    </row>
    <row r="67" spans="1:13" hidden="1">
      <c r="A67" s="612"/>
      <c r="B67" s="613"/>
      <c r="C67" s="59"/>
      <c r="D67" s="1141"/>
      <c r="E67" s="273"/>
      <c r="F67" s="614"/>
      <c r="G67" s="615"/>
      <c r="H67" s="614">
        <f t="shared" si="2"/>
        <v>0</v>
      </c>
      <c r="I67" s="358"/>
      <c r="J67" s="1537"/>
      <c r="K67" s="1551"/>
      <c r="L67" s="1404"/>
    </row>
    <row r="68" spans="1:13" hidden="1">
      <c r="A68" s="612"/>
      <c r="B68" s="613"/>
      <c r="C68" s="59" t="s">
        <v>281</v>
      </c>
      <c r="D68" s="1141"/>
      <c r="E68" s="273"/>
      <c r="F68" s="614"/>
      <c r="G68" s="615"/>
      <c r="H68" s="614">
        <f t="shared" si="2"/>
        <v>0</v>
      </c>
      <c r="I68" s="358"/>
      <c r="J68" s="1537" t="e">
        <f t="shared" si="3"/>
        <v>#DIV/0!</v>
      </c>
      <c r="K68" s="1551"/>
      <c r="L68" s="1404"/>
    </row>
    <row r="69" spans="1:13">
      <c r="A69" s="612"/>
      <c r="B69" s="613"/>
      <c r="C69" s="59" t="s">
        <v>7</v>
      </c>
      <c r="D69" s="1141"/>
      <c r="E69" s="273"/>
      <c r="F69" s="614"/>
      <c r="G69" s="615"/>
      <c r="H69" s="614">
        <f t="shared" si="2"/>
        <v>0</v>
      </c>
      <c r="I69" s="358"/>
      <c r="J69" s="1537"/>
      <c r="K69" s="1551"/>
      <c r="L69" s="1404"/>
    </row>
    <row r="70" spans="1:13">
      <c r="A70" s="612"/>
      <c r="B70" s="613"/>
      <c r="C70" s="59" t="s">
        <v>18</v>
      </c>
      <c r="D70" s="1141"/>
      <c r="E70" s="273"/>
      <c r="F70" s="614"/>
      <c r="G70" s="615"/>
      <c r="H70" s="614">
        <f t="shared" si="2"/>
        <v>0</v>
      </c>
      <c r="I70" s="358"/>
      <c r="J70" s="1537"/>
      <c r="K70" s="1551"/>
      <c r="L70" s="1404"/>
    </row>
    <row r="71" spans="1:13">
      <c r="A71" s="612"/>
      <c r="B71" s="613"/>
      <c r="C71" s="59" t="s">
        <v>20</v>
      </c>
      <c r="D71" s="1141"/>
      <c r="E71" s="273"/>
      <c r="F71" s="614"/>
      <c r="G71" s="615"/>
      <c r="H71" s="614">
        <f t="shared" si="2"/>
        <v>0</v>
      </c>
      <c r="I71" s="358"/>
      <c r="J71" s="1537"/>
      <c r="K71" s="1551"/>
      <c r="L71" s="1404"/>
    </row>
    <row r="72" spans="1:13">
      <c r="A72" s="612"/>
      <c r="B72" s="613"/>
      <c r="C72" s="59" t="s">
        <v>41</v>
      </c>
      <c r="D72" s="1141"/>
      <c r="E72" s="273"/>
      <c r="F72" s="614"/>
      <c r="G72" s="615"/>
      <c r="H72" s="614">
        <f t="shared" si="2"/>
        <v>0</v>
      </c>
      <c r="I72" s="358"/>
      <c r="J72" s="1537"/>
      <c r="K72" s="1551"/>
      <c r="L72" s="1404"/>
    </row>
    <row r="73" spans="1:13">
      <c r="A73" s="612"/>
      <c r="B73" s="613"/>
      <c r="C73" s="59" t="s">
        <v>23</v>
      </c>
      <c r="D73" s="1141"/>
      <c r="E73" s="273"/>
      <c r="F73" s="614"/>
      <c r="G73" s="615"/>
      <c r="H73" s="614">
        <f t="shared" si="2"/>
        <v>0</v>
      </c>
      <c r="I73" s="358"/>
      <c r="J73" s="1537"/>
      <c r="K73" s="1551"/>
      <c r="L73" s="1404"/>
    </row>
    <row r="74" spans="1:13">
      <c r="A74" s="612"/>
      <c r="B74" s="613"/>
      <c r="C74" s="59" t="s">
        <v>25</v>
      </c>
      <c r="D74" s="1141">
        <v>6000</v>
      </c>
      <c r="E74" s="273">
        <v>5000</v>
      </c>
      <c r="F74" s="614">
        <v>5000</v>
      </c>
      <c r="G74" s="615"/>
      <c r="H74" s="614">
        <f t="shared" si="2"/>
        <v>5000</v>
      </c>
      <c r="I74" s="358">
        <v>5408</v>
      </c>
      <c r="J74" s="1537">
        <f t="shared" ref="J74:J80" si="4">I74/H74</f>
        <v>1.0815999999999999</v>
      </c>
      <c r="K74" s="1551"/>
      <c r="L74" s="1404"/>
    </row>
    <row r="75" spans="1:13">
      <c r="A75" s="612"/>
      <c r="B75" s="613"/>
      <c r="C75" s="315" t="s">
        <v>106</v>
      </c>
      <c r="D75" s="1144">
        <f>SUM(D76:D77)</f>
        <v>681056</v>
      </c>
      <c r="E75" s="316">
        <f>SUM(E76:E82)</f>
        <v>874354</v>
      </c>
      <c r="F75" s="316">
        <f>SUM(F76:F82)</f>
        <v>985083</v>
      </c>
      <c r="G75" s="316">
        <f>SUM(G76:G82)</f>
        <v>7980</v>
      </c>
      <c r="H75" s="616">
        <f t="shared" si="2"/>
        <v>993063</v>
      </c>
      <c r="I75" s="318">
        <f>SUM(I76:I80)</f>
        <v>993063</v>
      </c>
      <c r="J75" s="1559">
        <f t="shared" si="4"/>
        <v>1</v>
      </c>
      <c r="K75" s="1487">
        <f>SUM(K76:K77)</f>
        <v>0</v>
      </c>
      <c r="L75" s="774">
        <f>SUM(L76:L77)</f>
        <v>0</v>
      </c>
    </row>
    <row r="76" spans="1:13">
      <c r="A76" s="612"/>
      <c r="B76" s="613"/>
      <c r="C76" s="59" t="s">
        <v>98</v>
      </c>
      <c r="D76" s="1141">
        <v>662668</v>
      </c>
      <c r="E76" s="273">
        <v>142325</v>
      </c>
      <c r="F76" s="273">
        <v>144323</v>
      </c>
      <c r="G76" s="615"/>
      <c r="H76" s="614">
        <f t="shared" si="2"/>
        <v>144323</v>
      </c>
      <c r="I76" s="358">
        <v>144323</v>
      </c>
      <c r="J76" s="1537">
        <f t="shared" si="4"/>
        <v>1</v>
      </c>
      <c r="K76" s="1551"/>
      <c r="L76" s="1404"/>
    </row>
    <row r="77" spans="1:13">
      <c r="A77" s="612"/>
      <c r="B77" s="613"/>
      <c r="C77" s="59" t="s">
        <v>99</v>
      </c>
      <c r="D77" s="1141">
        <v>18388</v>
      </c>
      <c r="E77" s="273">
        <v>294375</v>
      </c>
      <c r="F77" s="273">
        <v>305269</v>
      </c>
      <c r="G77" s="615">
        <v>213</v>
      </c>
      <c r="H77" s="614">
        <f t="shared" si="2"/>
        <v>305482</v>
      </c>
      <c r="I77" s="358">
        <v>305482</v>
      </c>
      <c r="J77" s="1537">
        <f t="shared" si="4"/>
        <v>1</v>
      </c>
      <c r="K77" s="1551"/>
      <c r="L77" s="1404"/>
    </row>
    <row r="78" spans="1:13" ht="25.5" customHeight="1">
      <c r="A78" s="612"/>
      <c r="B78" s="613"/>
      <c r="C78" s="1700" t="s">
        <v>100</v>
      </c>
      <c r="D78" s="1141"/>
      <c r="E78" s="1806">
        <v>419985</v>
      </c>
      <c r="F78" s="1806">
        <v>494501</v>
      </c>
      <c r="G78" s="615">
        <v>-36</v>
      </c>
      <c r="H78" s="614">
        <f t="shared" si="2"/>
        <v>494465</v>
      </c>
      <c r="I78" s="358">
        <v>494465</v>
      </c>
      <c r="J78" s="1537">
        <f t="shared" si="4"/>
        <v>1</v>
      </c>
      <c r="K78" s="1551"/>
      <c r="L78" s="1404"/>
    </row>
    <row r="79" spans="1:13">
      <c r="A79" s="1477"/>
      <c r="B79" s="1478"/>
      <c r="C79" s="1482" t="s">
        <v>101</v>
      </c>
      <c r="D79" s="1183">
        <v>152594</v>
      </c>
      <c r="E79" s="1437">
        <v>17669</v>
      </c>
      <c r="F79" s="614">
        <v>25284</v>
      </c>
      <c r="G79" s="615">
        <v>1</v>
      </c>
      <c r="H79" s="614">
        <f t="shared" si="2"/>
        <v>25285</v>
      </c>
      <c r="I79" s="358">
        <v>25285</v>
      </c>
      <c r="J79" s="1537">
        <f t="shared" si="4"/>
        <v>1</v>
      </c>
      <c r="K79" s="1551"/>
      <c r="L79" s="1404"/>
    </row>
    <row r="80" spans="1:13">
      <c r="A80" s="612"/>
      <c r="B80" s="613"/>
      <c r="C80" s="59" t="s">
        <v>676</v>
      </c>
      <c r="D80" s="1141"/>
      <c r="E80" s="273"/>
      <c r="F80" s="614">
        <v>15706</v>
      </c>
      <c r="G80" s="615">
        <v>7802</v>
      </c>
      <c r="H80" s="614">
        <f t="shared" si="2"/>
        <v>23508</v>
      </c>
      <c r="I80" s="358">
        <v>23508</v>
      </c>
      <c r="J80" s="1537">
        <f t="shared" si="4"/>
        <v>1</v>
      </c>
      <c r="K80" s="1551"/>
      <c r="L80" s="1404"/>
      <c r="M80" s="521"/>
    </row>
    <row r="81" spans="1:15">
      <c r="A81" s="612"/>
      <c r="B81" s="613"/>
      <c r="C81" s="59" t="s">
        <v>677</v>
      </c>
      <c r="D81" s="1141"/>
      <c r="E81" s="273"/>
      <c r="F81" s="614"/>
      <c r="G81" s="615"/>
      <c r="H81" s="614">
        <f t="shared" si="2"/>
        <v>0</v>
      </c>
      <c r="I81" s="358"/>
      <c r="J81" s="1537"/>
      <c r="K81" s="1551"/>
      <c r="L81" s="1404"/>
    </row>
    <row r="82" spans="1:15">
      <c r="A82" s="1643"/>
      <c r="B82" s="1644"/>
      <c r="C82" s="59" t="s">
        <v>854</v>
      </c>
      <c r="D82" s="1142"/>
      <c r="E82" s="280"/>
      <c r="F82" s="1645"/>
      <c r="G82" s="1646"/>
      <c r="H82" s="614">
        <f t="shared" si="2"/>
        <v>0</v>
      </c>
      <c r="I82" s="255"/>
      <c r="J82" s="1538"/>
      <c r="K82" s="1397"/>
      <c r="L82" s="1233"/>
    </row>
    <row r="83" spans="1:15" ht="13.8" thickBot="1">
      <c r="A83" s="617"/>
      <c r="B83" s="618"/>
      <c r="C83" s="136" t="s">
        <v>282</v>
      </c>
      <c r="D83" s="1200">
        <f>D62+D64+D69+D70+D71+D72+D74+D73+D75+D78+D79+D80+D81</f>
        <v>1527650</v>
      </c>
      <c r="E83" s="337">
        <f>E62+E63+E64+E69+E70+E71+E72+E74+E73+E75</f>
        <v>1648354</v>
      </c>
      <c r="F83" s="337">
        <f>F62+F63+F64+F69+F70+F71+F72+F74+F73+F75</f>
        <v>1759083</v>
      </c>
      <c r="G83" s="337">
        <f>G62+G63+G64+G69+G70+G71+G72+G74+G73+G75</f>
        <v>7980</v>
      </c>
      <c r="H83" s="619">
        <f t="shared" si="2"/>
        <v>1767063</v>
      </c>
      <c r="I83" s="322">
        <f>I62+I64+I69+I70+I71+I72+I74+I75</f>
        <v>1821089</v>
      </c>
      <c r="J83" s="1560">
        <f>I83/H83</f>
        <v>1.0305738957807391</v>
      </c>
      <c r="K83" s="1555">
        <f>K62+K63+K64+K69+K70+K71+K72+K74+K73+K75+K78+K79+K80+K81</f>
        <v>0</v>
      </c>
      <c r="L83" s="777">
        <f>L62+L63+L64+L69+L70+L71+L72+L74+L73+L75+L78+L79+L80+L81</f>
        <v>0</v>
      </c>
    </row>
    <row r="84" spans="1:15" ht="16.2" thickBot="1">
      <c r="A84" s="434"/>
      <c r="B84" s="435"/>
      <c r="C84" s="159" t="s">
        <v>283</v>
      </c>
      <c r="D84" s="1166">
        <f>D26+D41+D60+D83</f>
        <v>1562792</v>
      </c>
      <c r="E84" s="436">
        <f>E26+E41+E60+E83</f>
        <v>1950845</v>
      </c>
      <c r="F84" s="436">
        <f>F26+F41+F60+F83</f>
        <v>2386115</v>
      </c>
      <c r="G84" s="620">
        <f>G26+G41+G60+G83</f>
        <v>42156</v>
      </c>
      <c r="H84" s="620">
        <f t="shared" si="2"/>
        <v>2428271</v>
      </c>
      <c r="I84" s="437">
        <f>I26+I41+I60+I83</f>
        <v>2277009</v>
      </c>
      <c r="J84" s="532">
        <f>I84/H84</f>
        <v>0.93770794116472178</v>
      </c>
      <c r="K84" s="624">
        <f>K26+K41+K60+K83</f>
        <v>0</v>
      </c>
      <c r="L84" s="436">
        <f>L26+L41+L60+L83</f>
        <v>0</v>
      </c>
    </row>
    <row r="85" spans="1:15" ht="8.25" hidden="1" customHeight="1" thickBot="1">
      <c r="A85" s="621"/>
      <c r="B85" s="622"/>
      <c r="C85" s="623"/>
      <c r="D85" s="623"/>
      <c r="E85" s="624"/>
      <c r="F85" s="620"/>
      <c r="G85" s="625"/>
      <c r="H85" s="620"/>
      <c r="I85" s="437"/>
      <c r="J85" s="532"/>
      <c r="K85" s="1556"/>
      <c r="L85" s="1409"/>
    </row>
    <row r="86" spans="1:15" s="334" customFormat="1" ht="16.2" thickBot="1">
      <c r="A86" s="626"/>
      <c r="B86" s="627"/>
      <c r="C86" s="628"/>
      <c r="D86" s="628"/>
      <c r="E86" s="629"/>
      <c r="F86" s="630"/>
      <c r="G86" s="631"/>
      <c r="H86" s="630"/>
      <c r="I86" s="395"/>
      <c r="J86" s="1542"/>
      <c r="K86" s="1557"/>
      <c r="L86" s="1410"/>
    </row>
    <row r="87" spans="1:15" s="387" customFormat="1" ht="16.2" thickBot="1">
      <c r="A87" s="438"/>
      <c r="B87" s="439"/>
      <c r="C87" s="439" t="s">
        <v>169</v>
      </c>
      <c r="D87" s="439"/>
      <c r="E87" s="440"/>
      <c r="F87" s="632"/>
      <c r="G87" s="633"/>
      <c r="H87" s="557"/>
      <c r="I87" s="634"/>
      <c r="J87" s="1542"/>
      <c r="K87" s="1558"/>
      <c r="L87" s="1411"/>
    </row>
    <row r="88" spans="1:15" s="354" customFormat="1" ht="16.2" thickBot="1">
      <c r="A88" s="477">
        <v>5</v>
      </c>
      <c r="B88" s="444"/>
      <c r="C88" s="445" t="s">
        <v>284</v>
      </c>
      <c r="D88" s="1167">
        <f>SUM(D89:D93)</f>
        <v>1306655</v>
      </c>
      <c r="E88" s="446">
        <f>SUM(E89:E95)</f>
        <v>1496967</v>
      </c>
      <c r="F88" s="459">
        <f>SUM(F89:F99)</f>
        <v>1855410</v>
      </c>
      <c r="G88" s="459">
        <f>SUM(G89:G100)</f>
        <v>42134</v>
      </c>
      <c r="H88" s="459">
        <f t="shared" ref="H88:H101" si="5">SUM(F88:G88)</f>
        <v>1897544</v>
      </c>
      <c r="I88" s="288">
        <f>SUM(I89:I99)</f>
        <v>1596682</v>
      </c>
      <c r="J88" s="532">
        <f t="shared" ref="J88:J99" si="6">I88/H88</f>
        <v>0.84144662785158075</v>
      </c>
      <c r="K88" s="460">
        <f>SUM(K89:K95)</f>
        <v>0</v>
      </c>
      <c r="L88" s="446">
        <f>SUM(L89:L95)</f>
        <v>0</v>
      </c>
    </row>
    <row r="89" spans="1:15" ht="15.6">
      <c r="A89" s="449"/>
      <c r="B89" s="450">
        <v>1</v>
      </c>
      <c r="C89" s="362" t="s">
        <v>265</v>
      </c>
      <c r="D89" s="1169">
        <v>1255655</v>
      </c>
      <c r="E89" s="356">
        <v>1312064</v>
      </c>
      <c r="F89" s="461">
        <v>1396020</v>
      </c>
      <c r="G89" s="356">
        <v>-1556</v>
      </c>
      <c r="H89" s="461">
        <f t="shared" si="5"/>
        <v>1394464</v>
      </c>
      <c r="I89" s="357">
        <v>1347519</v>
      </c>
      <c r="J89" s="1539">
        <f t="shared" si="6"/>
        <v>0.96633473506666356</v>
      </c>
      <c r="K89" s="1552"/>
      <c r="L89" s="253"/>
    </row>
    <row r="90" spans="1:15" ht="15.6">
      <c r="A90" s="449"/>
      <c r="B90" s="450">
        <v>2</v>
      </c>
      <c r="C90" s="362" t="s">
        <v>180</v>
      </c>
      <c r="D90" s="1169">
        <v>35000</v>
      </c>
      <c r="E90" s="1716">
        <v>128621</v>
      </c>
      <c r="F90" s="455">
        <v>125031</v>
      </c>
      <c r="G90" s="462">
        <v>43476</v>
      </c>
      <c r="H90" s="455">
        <f t="shared" si="5"/>
        <v>168507</v>
      </c>
      <c r="I90" s="363"/>
      <c r="J90" s="1537"/>
      <c r="K90" s="1551"/>
      <c r="L90" s="1404"/>
      <c r="N90" s="521"/>
    </row>
    <row r="91" spans="1:15" ht="15.6">
      <c r="A91" s="449"/>
      <c r="B91" s="450">
        <v>3</v>
      </c>
      <c r="C91" s="362" t="s">
        <v>399</v>
      </c>
      <c r="D91" s="1169"/>
      <c r="E91" s="1716">
        <v>6017</v>
      </c>
      <c r="F91" s="455">
        <v>6017</v>
      </c>
      <c r="G91" s="462"/>
      <c r="H91" s="455">
        <f t="shared" si="5"/>
        <v>6017</v>
      </c>
      <c r="I91" s="363"/>
      <c r="J91" s="1538"/>
      <c r="K91" s="1551"/>
      <c r="L91" s="1404"/>
    </row>
    <row r="92" spans="1:15" ht="15.6">
      <c r="A92" s="449"/>
      <c r="B92" s="450">
        <v>4</v>
      </c>
      <c r="C92" s="362" t="s">
        <v>591</v>
      </c>
      <c r="D92" s="1169">
        <v>16000</v>
      </c>
      <c r="E92" s="1716">
        <v>13650</v>
      </c>
      <c r="F92" s="455">
        <v>13650</v>
      </c>
      <c r="G92" s="462"/>
      <c r="H92" s="455">
        <f t="shared" si="5"/>
        <v>13650</v>
      </c>
      <c r="I92" s="363"/>
      <c r="J92" s="1538"/>
      <c r="K92" s="1551"/>
      <c r="L92" s="1404"/>
    </row>
    <row r="93" spans="1:15" ht="15.6">
      <c r="A93" s="449"/>
      <c r="B93" s="450">
        <v>5</v>
      </c>
      <c r="C93" s="362" t="s">
        <v>531</v>
      </c>
      <c r="D93" s="1169"/>
      <c r="E93" s="1716">
        <v>6000</v>
      </c>
      <c r="F93" s="455">
        <v>34528</v>
      </c>
      <c r="G93" s="462">
        <v>214</v>
      </c>
      <c r="H93" s="455">
        <f t="shared" si="5"/>
        <v>34742</v>
      </c>
      <c r="I93" s="363"/>
      <c r="J93" s="1538"/>
      <c r="K93" s="1551"/>
      <c r="L93" s="1404"/>
      <c r="N93" s="521"/>
    </row>
    <row r="94" spans="1:15" ht="15.6">
      <c r="A94" s="449"/>
      <c r="B94" s="450">
        <v>6</v>
      </c>
      <c r="C94" s="362" t="s">
        <v>83</v>
      </c>
      <c r="D94" s="1169"/>
      <c r="E94" s="1716"/>
      <c r="F94" s="455">
        <v>30000</v>
      </c>
      <c r="G94" s="462"/>
      <c r="H94" s="455">
        <f t="shared" si="5"/>
        <v>30000</v>
      </c>
      <c r="I94" s="358"/>
      <c r="J94" s="1538"/>
      <c r="K94" s="1551"/>
      <c r="L94" s="1404"/>
      <c r="N94" s="521"/>
    </row>
    <row r="95" spans="1:15" ht="15.6">
      <c r="A95" s="449"/>
      <c r="B95" s="450">
        <v>7</v>
      </c>
      <c r="C95" s="362" t="s">
        <v>994</v>
      </c>
      <c r="D95" s="1169">
        <v>50000</v>
      </c>
      <c r="E95" s="356">
        <v>30615</v>
      </c>
      <c r="F95" s="455">
        <v>38294</v>
      </c>
      <c r="G95" s="462"/>
      <c r="H95" s="455">
        <f t="shared" si="5"/>
        <v>38294</v>
      </c>
      <c r="I95" s="358">
        <v>38294</v>
      </c>
      <c r="J95" s="1537">
        <f t="shared" si="6"/>
        <v>1</v>
      </c>
      <c r="K95" s="1551"/>
      <c r="L95" s="1404"/>
    </row>
    <row r="96" spans="1:15" ht="15.6">
      <c r="A96" s="449"/>
      <c r="B96" s="450">
        <v>8</v>
      </c>
      <c r="C96" s="362" t="s">
        <v>77</v>
      </c>
      <c r="D96" s="1169"/>
      <c r="E96" s="356"/>
      <c r="F96" s="455">
        <v>870</v>
      </c>
      <c r="G96" s="462"/>
      <c r="H96" s="455">
        <f t="shared" si="5"/>
        <v>870</v>
      </c>
      <c r="I96" s="358">
        <v>869</v>
      </c>
      <c r="J96" s="1537">
        <f t="shared" si="6"/>
        <v>0.99885057471264371</v>
      </c>
      <c r="K96" s="1551"/>
      <c r="L96" s="1404"/>
      <c r="O96" s="521"/>
    </row>
    <row r="97" spans="1:15" ht="15.6">
      <c r="A97" s="449"/>
      <c r="B97" s="450">
        <v>9</v>
      </c>
      <c r="C97" s="362" t="s">
        <v>967</v>
      </c>
      <c r="D97" s="1169"/>
      <c r="E97" s="356"/>
      <c r="F97" s="455">
        <v>10000</v>
      </c>
      <c r="G97" s="462"/>
      <c r="H97" s="455">
        <f t="shared" si="5"/>
        <v>10000</v>
      </c>
      <c r="I97" s="358">
        <v>10000</v>
      </c>
      <c r="J97" s="1537">
        <f t="shared" si="6"/>
        <v>1</v>
      </c>
      <c r="K97" s="1551"/>
      <c r="L97" s="1407"/>
      <c r="O97" s="521"/>
    </row>
    <row r="98" spans="1:15" ht="15.6">
      <c r="A98" s="449"/>
      <c r="B98" s="450">
        <v>10</v>
      </c>
      <c r="C98" s="362" t="s">
        <v>1003</v>
      </c>
      <c r="D98" s="1169"/>
      <c r="E98" s="356"/>
      <c r="F98" s="455">
        <v>1000</v>
      </c>
      <c r="G98" s="462"/>
      <c r="H98" s="455">
        <f t="shared" si="5"/>
        <v>1000</v>
      </c>
      <c r="I98" s="358"/>
      <c r="J98" s="1537"/>
      <c r="K98" s="1551"/>
      <c r="L98" s="1407"/>
      <c r="O98" s="521"/>
    </row>
    <row r="99" spans="1:15" ht="15.6">
      <c r="A99" s="449"/>
      <c r="B99" s="450">
        <v>11</v>
      </c>
      <c r="C99" s="362" t="s">
        <v>766</v>
      </c>
      <c r="D99" s="1169"/>
      <c r="E99" s="356"/>
      <c r="F99" s="455">
        <v>200000</v>
      </c>
      <c r="G99" s="462"/>
      <c r="H99" s="455">
        <f t="shared" si="5"/>
        <v>200000</v>
      </c>
      <c r="I99" s="358">
        <v>200000</v>
      </c>
      <c r="J99" s="1537">
        <f t="shared" si="6"/>
        <v>1</v>
      </c>
      <c r="K99" s="1551"/>
      <c r="L99" s="1407"/>
      <c r="O99" s="521"/>
    </row>
    <row r="100" spans="1:15" ht="16.2" thickBot="1">
      <c r="A100" s="464"/>
      <c r="B100" s="505">
        <v>12</v>
      </c>
      <c r="C100" s="744" t="s">
        <v>680</v>
      </c>
      <c r="D100" s="1149"/>
      <c r="E100" s="466"/>
      <c r="F100" s="470"/>
      <c r="G100" s="467"/>
      <c r="H100" s="461">
        <f t="shared" si="5"/>
        <v>0</v>
      </c>
      <c r="I100" s="468"/>
      <c r="J100" s="1547"/>
      <c r="K100" s="1556"/>
      <c r="L100" s="1407"/>
    </row>
    <row r="101" spans="1:15" ht="16.2" thickBot="1">
      <c r="A101" s="434"/>
      <c r="B101" s="435"/>
      <c r="C101" s="159" t="s">
        <v>184</v>
      </c>
      <c r="D101" s="1166">
        <f>SUM(D89:D100)</f>
        <v>1356655</v>
      </c>
      <c r="E101" s="635">
        <f>E88</f>
        <v>1496967</v>
      </c>
      <c r="F101" s="523">
        <f>F88</f>
        <v>1855410</v>
      </c>
      <c r="G101" s="523">
        <f>G88</f>
        <v>42134</v>
      </c>
      <c r="H101" s="523">
        <f t="shared" si="5"/>
        <v>1897544</v>
      </c>
      <c r="I101" s="437">
        <f>I88</f>
        <v>1596682</v>
      </c>
      <c r="J101" s="532">
        <f>I101/H101</f>
        <v>0.84144662785158075</v>
      </c>
      <c r="K101" s="1561">
        <f>K88</f>
        <v>0</v>
      </c>
      <c r="L101" s="635">
        <f>L88</f>
        <v>0</v>
      </c>
    </row>
    <row r="104" spans="1:15">
      <c r="H104" s="521"/>
    </row>
    <row r="105" spans="1:15">
      <c r="H105" s="521"/>
      <c r="K105" s="521"/>
    </row>
    <row r="106" spans="1:15">
      <c r="G106" s="521"/>
      <c r="H106" s="521"/>
    </row>
    <row r="107" spans="1:15">
      <c r="G107" s="521"/>
    </row>
  </sheetData>
  <phoneticPr fontId="0" type="noConversion"/>
  <printOptions horizontalCentered="1" verticalCentered="1"/>
  <pageMargins left="0.39370078740157483" right="0.39370078740157483" top="0.62992125984251968" bottom="0.62992125984251968" header="0.19685039370078741" footer="0.31496062992125984"/>
  <pageSetup paperSize="9" scale="59" firstPageNumber="14" orientation="portrait" useFirstPageNumber="1" horizontalDpi="300" verticalDpi="300" r:id="rId1"/>
  <headerFooter alignWithMargins="0">
    <oddHeader>&amp;R&amp;P</oddHeader>
  </headerFooter>
  <rowBreaks count="1" manualBreakCount="1">
    <brk id="203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8"/>
  <sheetViews>
    <sheetView topLeftCell="A7" workbookViewId="0">
      <selection activeCell="H19" sqref="H19"/>
    </sheetView>
  </sheetViews>
  <sheetFormatPr defaultColWidth="8" defaultRowHeight="13.2"/>
  <cols>
    <col min="1" max="1" width="9.33203125" style="345" customWidth="1"/>
    <col min="2" max="2" width="9" style="249" customWidth="1"/>
    <col min="3" max="3" width="55.88671875" style="249" customWidth="1"/>
    <col min="4" max="4" width="10.33203125" style="249" customWidth="1"/>
    <col min="5" max="6" width="11.5546875" style="249" hidden="1" customWidth="1"/>
    <col min="7" max="7" width="11.5546875" style="249" customWidth="1"/>
    <col min="8" max="8" width="10.109375" style="249" customWidth="1"/>
    <col min="9" max="9" width="9.88671875" style="249" customWidth="1"/>
    <col min="10" max="10" width="8" style="249" customWidth="1"/>
    <col min="11" max="11" width="9.33203125" style="249" customWidth="1"/>
    <col min="12" max="13" width="8" style="249"/>
    <col min="14" max="14" width="9" style="249" bestFit="1" customWidth="1"/>
    <col min="15" max="16384" width="8" style="249"/>
  </cols>
  <sheetData>
    <row r="1" spans="1:11" s="228" customFormat="1" ht="21" customHeight="1" thickBot="1">
      <c r="A1" s="1" t="s">
        <v>285</v>
      </c>
      <c r="B1" s="604"/>
      <c r="D1" s="229"/>
      <c r="F1" s="373" t="s">
        <v>806</v>
      </c>
      <c r="G1" s="373"/>
    </row>
    <row r="2" spans="1:11" s="235" customFormat="1" ht="15.6">
      <c r="A2" s="231" t="s">
        <v>148</v>
      </c>
      <c r="B2" s="232"/>
      <c r="C2" s="233" t="s">
        <v>300</v>
      </c>
      <c r="D2" s="234" t="s">
        <v>149</v>
      </c>
    </row>
    <row r="3" spans="1:11" s="235" customFormat="1" ht="16.2" thickBot="1">
      <c r="A3" s="236" t="s">
        <v>150</v>
      </c>
      <c r="B3" s="237"/>
      <c r="C3" s="238" t="s">
        <v>286</v>
      </c>
      <c r="D3" s="636" t="s">
        <v>287</v>
      </c>
    </row>
    <row r="4" spans="1:11" s="240" customFormat="1" ht="21" customHeight="1" thickBot="1">
      <c r="D4" s="241" t="s">
        <v>152</v>
      </c>
    </row>
    <row r="5" spans="1:11" ht="53.4" thickBot="1">
      <c r="A5" s="242" t="s">
        <v>153</v>
      </c>
      <c r="B5" s="243" t="s">
        <v>154</v>
      </c>
      <c r="C5" s="244" t="s">
        <v>155</v>
      </c>
      <c r="D5" s="245" t="s">
        <v>866</v>
      </c>
      <c r="E5" s="637" t="s">
        <v>870</v>
      </c>
      <c r="F5" s="259" t="s">
        <v>743</v>
      </c>
      <c r="G5" s="259" t="s">
        <v>833</v>
      </c>
      <c r="H5" s="259" t="s">
        <v>1011</v>
      </c>
      <c r="I5" s="561" t="s">
        <v>189</v>
      </c>
      <c r="J5" s="248" t="s">
        <v>55</v>
      </c>
      <c r="K5" s="248" t="s">
        <v>56</v>
      </c>
    </row>
    <row r="6" spans="1:11" ht="16.2" thickBot="1">
      <c r="A6" s="250" t="s">
        <v>156</v>
      </c>
      <c r="B6" s="251"/>
      <c r="C6" s="252"/>
      <c r="D6" s="253"/>
      <c r="E6" s="638"/>
      <c r="F6" s="562"/>
      <c r="G6" s="562"/>
      <c r="H6" s="562"/>
      <c r="I6" s="562"/>
      <c r="J6" s="254"/>
      <c r="K6" s="254"/>
    </row>
    <row r="7" spans="1:11" s="261" customFormat="1" ht="16.2" thickBot="1">
      <c r="A7" s="256">
        <v>1</v>
      </c>
      <c r="B7" s="257">
        <v>2</v>
      </c>
      <c r="C7" s="257">
        <v>3</v>
      </c>
      <c r="D7" s="258">
        <v>4</v>
      </c>
      <c r="E7" s="637"/>
      <c r="F7" s="259"/>
      <c r="G7" s="259"/>
      <c r="H7" s="259"/>
      <c r="I7" s="259"/>
      <c r="J7" s="259"/>
      <c r="K7" s="259"/>
    </row>
    <row r="8" spans="1:11" s="261" customFormat="1" ht="15.6">
      <c r="A8" s="262"/>
      <c r="B8" s="263"/>
      <c r="C8" s="263" t="s">
        <v>157</v>
      </c>
      <c r="D8" s="264"/>
      <c r="E8" s="639"/>
      <c r="F8" s="265"/>
      <c r="G8" s="265"/>
      <c r="H8" s="265"/>
      <c r="I8" s="265"/>
      <c r="J8" s="265"/>
      <c r="K8" s="265"/>
    </row>
    <row r="9" spans="1:11" s="272" customFormat="1" ht="13.8">
      <c r="A9" s="290">
        <v>1</v>
      </c>
      <c r="B9" s="291"/>
      <c r="C9" s="292" t="s">
        <v>858</v>
      </c>
      <c r="D9" s="640"/>
      <c r="E9" s="641"/>
      <c r="F9" s="270"/>
      <c r="G9" s="270"/>
      <c r="H9" s="270"/>
      <c r="I9" s="270"/>
      <c r="J9" s="270"/>
      <c r="K9" s="270"/>
    </row>
    <row r="10" spans="1:11" s="272" customFormat="1" ht="13.8">
      <c r="A10" s="267"/>
      <c r="B10" s="268">
        <v>1</v>
      </c>
      <c r="C10" s="59" t="s">
        <v>860</v>
      </c>
      <c r="D10" s="1734">
        <f>SUM(D11:D17)</f>
        <v>0</v>
      </c>
      <c r="E10" s="273">
        <f>SUM(E11:E17)</f>
        <v>0</v>
      </c>
      <c r="F10" s="273">
        <f>SUM(F11:F17)</f>
        <v>0</v>
      </c>
      <c r="G10" s="642">
        <f t="shared" ref="G10:G53" si="0">SUM(E10:F10)</f>
        <v>0</v>
      </c>
      <c r="H10" s="642">
        <f>SUM(H11:H17)</f>
        <v>0</v>
      </c>
      <c r="I10" s="644"/>
      <c r="J10" s="270"/>
      <c r="K10" s="270"/>
    </row>
    <row r="11" spans="1:11" s="272" customFormat="1" ht="13.8" hidden="1">
      <c r="A11" s="267"/>
      <c r="B11" s="268"/>
      <c r="C11" s="1649"/>
      <c r="D11" s="273"/>
      <c r="E11" s="645"/>
      <c r="F11" s="642"/>
      <c r="G11" s="642">
        <f t="shared" si="0"/>
        <v>0</v>
      </c>
      <c r="H11" s="642"/>
      <c r="I11" s="644" t="e">
        <f>H11/G11</f>
        <v>#DIV/0!</v>
      </c>
      <c r="J11" s="270"/>
      <c r="K11" s="270"/>
    </row>
    <row r="12" spans="1:11" s="272" customFormat="1" ht="13.8" hidden="1">
      <c r="A12" s="267"/>
      <c r="B12" s="268"/>
      <c r="C12" s="679" t="s">
        <v>750</v>
      </c>
      <c r="D12" s="273"/>
      <c r="E12" s="645"/>
      <c r="F12" s="642"/>
      <c r="G12" s="642">
        <f t="shared" si="0"/>
        <v>0</v>
      </c>
      <c r="H12" s="642"/>
      <c r="I12" s="644"/>
      <c r="J12" s="270"/>
      <c r="K12" s="270"/>
    </row>
    <row r="13" spans="1:11" s="272" customFormat="1" ht="13.8" hidden="1">
      <c r="A13" s="267"/>
      <c r="B13" s="268"/>
      <c r="C13" s="1649"/>
      <c r="D13" s="273"/>
      <c r="E13" s="645"/>
      <c r="F13" s="642"/>
      <c r="G13" s="642">
        <f t="shared" si="0"/>
        <v>0</v>
      </c>
      <c r="H13" s="642"/>
      <c r="I13" s="644"/>
      <c r="J13" s="270"/>
      <c r="K13" s="270"/>
    </row>
    <row r="14" spans="1:11" s="272" customFormat="1" ht="13.8" hidden="1">
      <c r="A14" s="267"/>
      <c r="B14" s="268"/>
      <c r="C14" s="1649"/>
      <c r="D14" s="273"/>
      <c r="E14" s="645"/>
      <c r="F14" s="642"/>
      <c r="G14" s="642">
        <f t="shared" si="0"/>
        <v>0</v>
      </c>
      <c r="H14" s="642"/>
      <c r="I14" s="644"/>
      <c r="J14" s="270"/>
      <c r="K14" s="270"/>
    </row>
    <row r="15" spans="1:11" s="272" customFormat="1" ht="13.8" hidden="1">
      <c r="A15" s="267"/>
      <c r="B15" s="268"/>
      <c r="C15" s="1649"/>
      <c r="D15" s="273"/>
      <c r="E15" s="645"/>
      <c r="F15" s="642"/>
      <c r="G15" s="642">
        <f t="shared" si="0"/>
        <v>0</v>
      </c>
      <c r="H15" s="642"/>
      <c r="I15" s="644"/>
      <c r="J15" s="270"/>
      <c r="K15" s="270"/>
    </row>
    <row r="16" spans="1:11" s="272" customFormat="1" ht="13.8" hidden="1">
      <c r="A16" s="267"/>
      <c r="B16" s="268"/>
      <c r="C16" s="646"/>
      <c r="D16" s="273"/>
      <c r="E16" s="645"/>
      <c r="F16" s="642"/>
      <c r="G16" s="642">
        <f t="shared" si="0"/>
        <v>0</v>
      </c>
      <c r="H16" s="642"/>
      <c r="I16" s="644"/>
      <c r="J16" s="270"/>
      <c r="K16" s="270"/>
    </row>
    <row r="17" spans="1:11" s="272" customFormat="1" ht="13.8" hidden="1">
      <c r="A17" s="267"/>
      <c r="B17" s="268"/>
      <c r="C17" s="428"/>
      <c r="D17" s="273"/>
      <c r="E17" s="645"/>
      <c r="F17" s="642"/>
      <c r="G17" s="642">
        <f t="shared" si="0"/>
        <v>0</v>
      </c>
      <c r="H17" s="642"/>
      <c r="I17" s="644" t="e">
        <f>H17/G17</f>
        <v>#DIV/0!</v>
      </c>
      <c r="J17" s="270"/>
      <c r="K17" s="270"/>
    </row>
    <row r="18" spans="1:11" s="272" customFormat="1" ht="13.8">
      <c r="A18" s="267"/>
      <c r="B18" s="268">
        <v>2</v>
      </c>
      <c r="C18" s="59" t="s">
        <v>895</v>
      </c>
      <c r="D18" s="273">
        <f>SUM(D19:D39)</f>
        <v>85537</v>
      </c>
      <c r="E18" s="642">
        <f>SUM(E19:E39)</f>
        <v>151442</v>
      </c>
      <c r="F18" s="642">
        <f>SUM(F19:F39)</f>
        <v>29522</v>
      </c>
      <c r="G18" s="642">
        <f t="shared" si="0"/>
        <v>180964</v>
      </c>
      <c r="H18" s="642">
        <f>SUM(H19:H39)</f>
        <v>170479</v>
      </c>
      <c r="I18" s="644">
        <f>H18/G18</f>
        <v>0.94206029928604584</v>
      </c>
      <c r="J18" s="270"/>
      <c r="K18" s="270"/>
    </row>
    <row r="19" spans="1:11" s="272" customFormat="1" ht="13.8">
      <c r="A19" s="267"/>
      <c r="B19" s="268"/>
      <c r="C19" s="1809" t="s">
        <v>290</v>
      </c>
      <c r="D19" s="273">
        <v>3000</v>
      </c>
      <c r="E19" s="645">
        <v>3000</v>
      </c>
      <c r="F19" s="642"/>
      <c r="G19" s="642">
        <f t="shared" si="0"/>
        <v>3000</v>
      </c>
      <c r="H19" s="642">
        <v>2105</v>
      </c>
      <c r="I19" s="644">
        <f>H19/G19</f>
        <v>0.70166666666666666</v>
      </c>
      <c r="J19" s="270"/>
      <c r="K19" s="270"/>
    </row>
    <row r="20" spans="1:11" s="272" customFormat="1" ht="13.8">
      <c r="A20" s="267"/>
      <c r="B20" s="268"/>
      <c r="C20" s="1809" t="s">
        <v>225</v>
      </c>
      <c r="D20" s="273"/>
      <c r="E20" s="645">
        <v>1429</v>
      </c>
      <c r="F20" s="642"/>
      <c r="G20" s="642">
        <f t="shared" si="0"/>
        <v>1429</v>
      </c>
      <c r="H20" s="642">
        <v>1427</v>
      </c>
      <c r="I20" s="644">
        <f>H20/G20</f>
        <v>0.9986004198740378</v>
      </c>
      <c r="J20" s="270"/>
      <c r="K20" s="270"/>
    </row>
    <row r="21" spans="1:11" s="272" customFormat="1" ht="13.8">
      <c r="A21" s="267"/>
      <c r="B21" s="268"/>
      <c r="C21" s="1688" t="s">
        <v>960</v>
      </c>
      <c r="D21" s="273"/>
      <c r="E21" s="645">
        <v>1957</v>
      </c>
      <c r="F21" s="642"/>
      <c r="G21" s="642">
        <f t="shared" si="0"/>
        <v>1957</v>
      </c>
      <c r="H21" s="642">
        <v>3797</v>
      </c>
      <c r="I21" s="644">
        <f t="shared" ref="I21:I28" si="1">H21/G21</f>
        <v>1.9402146142054164</v>
      </c>
      <c r="J21" s="270"/>
      <c r="K21" s="270"/>
    </row>
    <row r="22" spans="1:11" s="272" customFormat="1" ht="13.8">
      <c r="A22" s="267"/>
      <c r="B22" s="268"/>
      <c r="C22" s="1688" t="s">
        <v>952</v>
      </c>
      <c r="D22" s="273"/>
      <c r="E22" s="645">
        <v>1220</v>
      </c>
      <c r="F22" s="642"/>
      <c r="G22" s="642">
        <f t="shared" si="0"/>
        <v>1220</v>
      </c>
      <c r="H22" s="642">
        <v>1220</v>
      </c>
      <c r="I22" s="644">
        <f t="shared" si="1"/>
        <v>1</v>
      </c>
      <c r="J22" s="270"/>
      <c r="K22" s="270"/>
    </row>
    <row r="23" spans="1:11" s="272" customFormat="1" ht="13.8">
      <c r="A23" s="267"/>
      <c r="B23" s="268"/>
      <c r="C23" s="1809" t="s">
        <v>643</v>
      </c>
      <c r="D23" s="273">
        <v>37500</v>
      </c>
      <c r="E23" s="645">
        <v>37500</v>
      </c>
      <c r="F23" s="642"/>
      <c r="G23" s="642">
        <f t="shared" si="0"/>
        <v>37500</v>
      </c>
      <c r="H23" s="642">
        <v>37500</v>
      </c>
      <c r="I23" s="644">
        <f t="shared" si="1"/>
        <v>1</v>
      </c>
      <c r="J23" s="270"/>
      <c r="K23" s="270"/>
    </row>
    <row r="24" spans="1:11" s="272" customFormat="1" ht="13.8">
      <c r="A24" s="267"/>
      <c r="B24" s="268"/>
      <c r="C24" s="1945" t="s">
        <v>80</v>
      </c>
      <c r="D24" s="273"/>
      <c r="E24" s="645">
        <v>12098</v>
      </c>
      <c r="F24" s="642"/>
      <c r="G24" s="642">
        <f t="shared" si="0"/>
        <v>12098</v>
      </c>
      <c r="H24" s="642">
        <v>12097</v>
      </c>
      <c r="I24" s="644">
        <f t="shared" si="1"/>
        <v>0.99991734170937341</v>
      </c>
      <c r="J24" s="270"/>
      <c r="K24" s="270"/>
    </row>
    <row r="25" spans="1:11" s="272" customFormat="1" ht="13.8">
      <c r="A25" s="267"/>
      <c r="B25" s="268"/>
      <c r="C25" s="1694" t="s">
        <v>453</v>
      </c>
      <c r="D25" s="273">
        <v>27837</v>
      </c>
      <c r="E25" s="645">
        <v>41772</v>
      </c>
      <c r="F25" s="642">
        <v>29522</v>
      </c>
      <c r="G25" s="642">
        <f t="shared" si="0"/>
        <v>71294</v>
      </c>
      <c r="H25" s="642">
        <v>71294</v>
      </c>
      <c r="I25" s="644">
        <f t="shared" si="1"/>
        <v>1</v>
      </c>
      <c r="J25" s="270"/>
      <c r="K25" s="270"/>
    </row>
    <row r="26" spans="1:11" s="272" customFormat="1" ht="13.8" hidden="1">
      <c r="A26" s="267"/>
      <c r="B26" s="268"/>
      <c r="C26" s="1809"/>
      <c r="D26" s="273"/>
      <c r="E26" s="645"/>
      <c r="F26" s="642"/>
      <c r="G26" s="642">
        <f t="shared" si="0"/>
        <v>0</v>
      </c>
      <c r="H26" s="642"/>
      <c r="I26" s="644" t="e">
        <f t="shared" si="1"/>
        <v>#DIV/0!</v>
      </c>
      <c r="J26" s="270"/>
      <c r="K26" s="270"/>
    </row>
    <row r="27" spans="1:11" s="272" customFormat="1" ht="13.8">
      <c r="A27" s="267"/>
      <c r="B27" s="268"/>
      <c r="C27" s="1808" t="s">
        <v>289</v>
      </c>
      <c r="D27" s="273">
        <v>10000</v>
      </c>
      <c r="E27" s="645">
        <v>19000</v>
      </c>
      <c r="F27" s="642"/>
      <c r="G27" s="642">
        <f t="shared" si="0"/>
        <v>19000</v>
      </c>
      <c r="H27" s="642">
        <v>20284</v>
      </c>
      <c r="I27" s="644">
        <f t="shared" si="1"/>
        <v>1.067578947368421</v>
      </c>
      <c r="J27" s="270"/>
      <c r="K27" s="270"/>
    </row>
    <row r="28" spans="1:11" s="272" customFormat="1" ht="13.8">
      <c r="A28" s="267"/>
      <c r="B28" s="268"/>
      <c r="C28" s="1808" t="s">
        <v>962</v>
      </c>
      <c r="D28" s="273"/>
      <c r="E28" s="645">
        <v>19777</v>
      </c>
      <c r="F28" s="642"/>
      <c r="G28" s="642">
        <f t="shared" si="0"/>
        <v>19777</v>
      </c>
      <c r="H28" s="642">
        <v>19777</v>
      </c>
      <c r="I28" s="644">
        <f t="shared" si="1"/>
        <v>1</v>
      </c>
      <c r="J28" s="270"/>
      <c r="K28" s="270"/>
    </row>
    <row r="29" spans="1:11" s="272" customFormat="1" ht="13.8">
      <c r="A29" s="267"/>
      <c r="B29" s="268"/>
      <c r="C29" s="1808" t="s">
        <v>977</v>
      </c>
      <c r="D29" s="273"/>
      <c r="E29" s="645">
        <v>6489</v>
      </c>
      <c r="F29" s="642"/>
      <c r="G29" s="642">
        <f t="shared" si="0"/>
        <v>6489</v>
      </c>
      <c r="H29" s="642"/>
      <c r="I29" s="644"/>
      <c r="J29" s="270"/>
      <c r="K29" s="270"/>
    </row>
    <row r="30" spans="1:11" s="272" customFormat="1" ht="13.8">
      <c r="A30" s="267"/>
      <c r="B30" s="268"/>
      <c r="C30" s="1809" t="s">
        <v>47</v>
      </c>
      <c r="D30" s="273">
        <v>3600</v>
      </c>
      <c r="E30" s="645">
        <v>3600</v>
      </c>
      <c r="F30" s="642"/>
      <c r="G30" s="642">
        <f t="shared" si="0"/>
        <v>3600</v>
      </c>
      <c r="H30" s="642"/>
      <c r="I30" s="644"/>
      <c r="J30" s="270"/>
      <c r="K30" s="270"/>
    </row>
    <row r="31" spans="1:11" s="272" customFormat="1" ht="13.8">
      <c r="A31" s="267"/>
      <c r="B31" s="268"/>
      <c r="C31" s="1809" t="s">
        <v>642</v>
      </c>
      <c r="D31" s="273">
        <v>3600</v>
      </c>
      <c r="E31" s="645">
        <v>3600</v>
      </c>
      <c r="F31" s="642"/>
      <c r="G31" s="642">
        <f t="shared" si="0"/>
        <v>3600</v>
      </c>
      <c r="H31" s="642">
        <v>978</v>
      </c>
      <c r="I31" s="644">
        <f t="shared" ref="I31:I41" si="2">H31/G31</f>
        <v>0.27166666666666667</v>
      </c>
      <c r="J31" s="270"/>
      <c r="K31" s="270"/>
    </row>
    <row r="32" spans="1:11" s="272" customFormat="1" ht="13.8" hidden="1">
      <c r="A32" s="267"/>
      <c r="B32" s="268"/>
      <c r="C32" s="1694"/>
      <c r="D32" s="273"/>
      <c r="E32" s="645"/>
      <c r="F32" s="642"/>
      <c r="G32" s="642">
        <f t="shared" si="0"/>
        <v>0</v>
      </c>
      <c r="H32" s="642"/>
      <c r="I32" s="644" t="e">
        <f t="shared" si="2"/>
        <v>#DIV/0!</v>
      </c>
      <c r="J32" s="270"/>
      <c r="K32" s="270"/>
    </row>
    <row r="33" spans="1:14" s="272" customFormat="1" ht="13.8" hidden="1">
      <c r="A33" s="267"/>
      <c r="B33" s="268"/>
      <c r="C33" s="1694"/>
      <c r="D33" s="273"/>
      <c r="E33" s="645"/>
      <c r="F33" s="642"/>
      <c r="G33" s="642">
        <f t="shared" si="0"/>
        <v>0</v>
      </c>
      <c r="H33" s="642"/>
      <c r="I33" s="644"/>
      <c r="J33" s="270"/>
      <c r="K33" s="270"/>
    </row>
    <row r="34" spans="1:14" s="272" customFormat="1" ht="13.8" hidden="1">
      <c r="A34" s="267"/>
      <c r="B34" s="268"/>
      <c r="C34" s="1694"/>
      <c r="D34" s="273"/>
      <c r="E34" s="645"/>
      <c r="F34" s="642"/>
      <c r="G34" s="642">
        <f t="shared" si="0"/>
        <v>0</v>
      </c>
      <c r="H34" s="642"/>
      <c r="I34" s="644"/>
      <c r="J34" s="270"/>
      <c r="K34" s="270"/>
    </row>
    <row r="35" spans="1:14" s="272" customFormat="1" ht="13.8" hidden="1">
      <c r="A35" s="267"/>
      <c r="B35" s="268"/>
      <c r="C35" s="1694"/>
      <c r="D35" s="273"/>
      <c r="E35" s="645"/>
      <c r="F35" s="642"/>
      <c r="G35" s="642">
        <f t="shared" si="0"/>
        <v>0</v>
      </c>
      <c r="H35" s="642"/>
      <c r="I35" s="644"/>
      <c r="J35" s="270"/>
      <c r="K35" s="270"/>
    </row>
    <row r="36" spans="1:14" s="272" customFormat="1" ht="13.8" hidden="1">
      <c r="A36" s="267"/>
      <c r="B36" s="268"/>
      <c r="C36" s="1694"/>
      <c r="D36" s="273"/>
      <c r="E36" s="645"/>
      <c r="F36" s="642"/>
      <c r="G36" s="642">
        <f t="shared" si="0"/>
        <v>0</v>
      </c>
      <c r="H36" s="642"/>
      <c r="I36" s="644"/>
      <c r="J36" s="270"/>
      <c r="K36" s="270"/>
    </row>
    <row r="37" spans="1:14" s="272" customFormat="1" ht="13.8" hidden="1">
      <c r="A37" s="267"/>
      <c r="B37" s="268"/>
      <c r="C37" s="679"/>
      <c r="D37" s="273"/>
      <c r="E37" s="645"/>
      <c r="F37" s="642"/>
      <c r="G37" s="642">
        <f t="shared" si="0"/>
        <v>0</v>
      </c>
      <c r="H37" s="642"/>
      <c r="I37" s="644"/>
      <c r="J37" s="270"/>
      <c r="K37" s="270"/>
    </row>
    <row r="38" spans="1:14" s="272" customFormat="1" ht="13.8" hidden="1">
      <c r="A38" s="267"/>
      <c r="B38" s="268"/>
      <c r="C38" s="649"/>
      <c r="D38" s="273"/>
      <c r="E38" s="645"/>
      <c r="F38" s="642"/>
      <c r="G38" s="642">
        <f t="shared" si="0"/>
        <v>0</v>
      </c>
      <c r="H38" s="642"/>
      <c r="I38" s="644" t="e">
        <f t="shared" si="2"/>
        <v>#DIV/0!</v>
      </c>
      <c r="J38" s="270"/>
      <c r="K38" s="270"/>
    </row>
    <row r="39" spans="1:14" s="272" customFormat="1" ht="13.8" hidden="1">
      <c r="A39" s="267"/>
      <c r="B39" s="268"/>
      <c r="C39" s="428"/>
      <c r="D39" s="273"/>
      <c r="E39" s="645"/>
      <c r="F39" s="642"/>
      <c r="G39" s="642">
        <f t="shared" si="0"/>
        <v>0</v>
      </c>
      <c r="H39" s="642"/>
      <c r="I39" s="644" t="e">
        <f t="shared" si="2"/>
        <v>#DIV/0!</v>
      </c>
      <c r="J39" s="270"/>
      <c r="K39" s="270"/>
      <c r="N39" s="1911"/>
    </row>
    <row r="40" spans="1:14" s="272" customFormat="1" ht="13.8">
      <c r="A40" s="267"/>
      <c r="B40" s="268">
        <v>3</v>
      </c>
      <c r="C40" s="59" t="s">
        <v>864</v>
      </c>
      <c r="D40" s="273">
        <f>D41</f>
        <v>0</v>
      </c>
      <c r="E40" s="642"/>
      <c r="F40" s="642">
        <f>F41</f>
        <v>0</v>
      </c>
      <c r="G40" s="642">
        <f t="shared" si="0"/>
        <v>0</v>
      </c>
      <c r="H40" s="642">
        <f>SUM(H41:H41)</f>
        <v>0</v>
      </c>
      <c r="I40" s="644"/>
      <c r="J40" s="270"/>
      <c r="K40" s="270"/>
    </row>
    <row r="41" spans="1:14" s="272" customFormat="1" ht="13.8" hidden="1">
      <c r="A41" s="278"/>
      <c r="B41" s="279"/>
      <c r="C41" s="679"/>
      <c r="D41" s="280"/>
      <c r="E41" s="647"/>
      <c r="F41" s="648"/>
      <c r="G41" s="648">
        <f t="shared" si="0"/>
        <v>0</v>
      </c>
      <c r="H41" s="648"/>
      <c r="I41" s="644" t="e">
        <f t="shared" si="2"/>
        <v>#DIV/0!</v>
      </c>
      <c r="J41" s="270"/>
      <c r="K41" s="270"/>
    </row>
    <row r="42" spans="1:14" s="272" customFormat="1" ht="14.4" thickBot="1">
      <c r="A42" s="267"/>
      <c r="B42" s="268">
        <v>4</v>
      </c>
      <c r="C42" s="101" t="s">
        <v>894</v>
      </c>
      <c r="D42" s="273">
        <f>D45+D48</f>
        <v>0</v>
      </c>
      <c r="E42" s="642">
        <f>SUM(E43:E48)</f>
        <v>0</v>
      </c>
      <c r="F42" s="642">
        <f>SUM(F43:F48)</f>
        <v>0</v>
      </c>
      <c r="G42" s="642">
        <f t="shared" si="0"/>
        <v>0</v>
      </c>
      <c r="H42" s="642">
        <f>H44</f>
        <v>0</v>
      </c>
      <c r="I42" s="644"/>
      <c r="J42" s="270"/>
      <c r="K42" s="270"/>
    </row>
    <row r="43" spans="1:14" s="272" customFormat="1" ht="13.8" hidden="1">
      <c r="A43" s="267"/>
      <c r="B43" s="268"/>
      <c r="C43" s="1648"/>
      <c r="D43" s="273"/>
      <c r="E43" s="645"/>
      <c r="F43" s="642"/>
      <c r="G43" s="642">
        <f t="shared" si="0"/>
        <v>0</v>
      </c>
      <c r="H43" s="642"/>
      <c r="I43" s="644"/>
      <c r="J43" s="270"/>
      <c r="K43" s="270"/>
    </row>
    <row r="44" spans="1:14" s="272" customFormat="1" ht="14.4" hidden="1" thickBot="1">
      <c r="A44" s="267"/>
      <c r="B44" s="268"/>
      <c r="C44" s="649"/>
      <c r="D44" s="273"/>
      <c r="E44" s="650"/>
      <c r="F44" s="642"/>
      <c r="G44" s="642">
        <f t="shared" si="0"/>
        <v>0</v>
      </c>
      <c r="H44" s="642"/>
      <c r="I44" s="644"/>
      <c r="J44" s="270"/>
      <c r="K44" s="270"/>
    </row>
    <row r="45" spans="1:14" s="272" customFormat="1" ht="13.8" hidden="1">
      <c r="A45" s="267"/>
      <c r="B45" s="268"/>
      <c r="C45" s="428" t="s">
        <v>291</v>
      </c>
      <c r="D45" s="273"/>
      <c r="E45" s="645"/>
      <c r="F45" s="642"/>
      <c r="G45" s="642">
        <f t="shared" si="0"/>
        <v>0</v>
      </c>
      <c r="H45" s="642"/>
      <c r="I45" s="644"/>
      <c r="J45" s="270"/>
      <c r="K45" s="270"/>
    </row>
    <row r="46" spans="1:14" s="272" customFormat="1" ht="13.8" hidden="1">
      <c r="A46" s="267"/>
      <c r="B46" s="268"/>
      <c r="C46" s="646"/>
      <c r="D46" s="273"/>
      <c r="E46" s="645"/>
      <c r="F46" s="642"/>
      <c r="G46" s="642">
        <f t="shared" si="0"/>
        <v>0</v>
      </c>
      <c r="H46" s="642"/>
      <c r="I46" s="644"/>
      <c r="J46" s="270"/>
      <c r="K46" s="270"/>
    </row>
    <row r="47" spans="1:14" s="272" customFormat="1" ht="13.8" hidden="1">
      <c r="A47" s="267"/>
      <c r="B47" s="268"/>
      <c r="C47" s="646"/>
      <c r="D47" s="273"/>
      <c r="E47" s="645"/>
      <c r="F47" s="642"/>
      <c r="G47" s="642">
        <f t="shared" si="0"/>
        <v>0</v>
      </c>
      <c r="H47" s="642"/>
      <c r="I47" s="644"/>
      <c r="J47" s="270"/>
      <c r="K47" s="270"/>
    </row>
    <row r="48" spans="1:14" s="272" customFormat="1" ht="14.4" hidden="1" thickBot="1">
      <c r="A48" s="305"/>
      <c r="B48" s="306"/>
      <c r="C48" s="428" t="s">
        <v>294</v>
      </c>
      <c r="D48" s="308"/>
      <c r="E48" s="651"/>
      <c r="F48" s="652"/>
      <c r="G48" s="642">
        <f t="shared" si="0"/>
        <v>0</v>
      </c>
      <c r="H48" s="652"/>
      <c r="I48" s="1565"/>
      <c r="J48" s="1413"/>
      <c r="K48" s="1413"/>
    </row>
    <row r="49" spans="1:11" s="272" customFormat="1" ht="14.4" thickBot="1">
      <c r="A49" s="284"/>
      <c r="B49" s="285"/>
      <c r="C49" s="77" t="s">
        <v>858</v>
      </c>
      <c r="D49" s="286">
        <f>D10+D18+D40+D42</f>
        <v>85537</v>
      </c>
      <c r="E49" s="654">
        <f>E10+E18+E40+E42</f>
        <v>151442</v>
      </c>
      <c r="F49" s="654">
        <f>F10+F18+F40+F42</f>
        <v>29522</v>
      </c>
      <c r="G49" s="654">
        <f t="shared" si="0"/>
        <v>180964</v>
      </c>
      <c r="H49" s="654">
        <f>H10+H18+H40+H42</f>
        <v>170479</v>
      </c>
      <c r="I49" s="532">
        <f>H49/G49</f>
        <v>0.94206029928604584</v>
      </c>
      <c r="J49" s="1485">
        <f>J10+J18+J40+J42</f>
        <v>0</v>
      </c>
      <c r="K49" s="1485">
        <f>K10+K18+K40+K42</f>
        <v>0</v>
      </c>
    </row>
    <row r="50" spans="1:11" s="272" customFormat="1" ht="13.8">
      <c r="A50" s="290">
        <v>2</v>
      </c>
      <c r="B50" s="291"/>
      <c r="C50" s="292" t="s">
        <v>195</v>
      </c>
      <c r="D50" s="293"/>
      <c r="E50" s="655"/>
      <c r="F50" s="656"/>
      <c r="G50" s="656">
        <f t="shared" si="0"/>
        <v>0</v>
      </c>
      <c r="H50" s="656"/>
      <c r="I50" s="603"/>
      <c r="J50" s="294"/>
      <c r="K50" s="294"/>
    </row>
    <row r="51" spans="1:11" s="272" customFormat="1" ht="13.8">
      <c r="A51" s="267"/>
      <c r="B51" s="268">
        <v>1</v>
      </c>
      <c r="C51" s="59" t="s">
        <v>159</v>
      </c>
      <c r="D51" s="273"/>
      <c r="E51" s="645"/>
      <c r="F51" s="642"/>
      <c r="G51" s="642">
        <f t="shared" si="0"/>
        <v>0</v>
      </c>
      <c r="H51" s="642"/>
      <c r="I51" s="644"/>
      <c r="J51" s="270"/>
      <c r="K51" s="270"/>
    </row>
    <row r="52" spans="1:11" s="272" customFormat="1" ht="13.8">
      <c r="A52" s="267"/>
      <c r="B52" s="268">
        <v>2</v>
      </c>
      <c r="C52" s="59" t="s">
        <v>914</v>
      </c>
      <c r="D52" s="273"/>
      <c r="E52" s="645"/>
      <c r="F52" s="642"/>
      <c r="G52" s="642">
        <f t="shared" si="0"/>
        <v>0</v>
      </c>
      <c r="H52" s="642"/>
      <c r="I52" s="644"/>
      <c r="J52" s="270"/>
      <c r="K52" s="270"/>
    </row>
    <row r="53" spans="1:11" s="272" customFormat="1" ht="13.8">
      <c r="A53" s="267"/>
      <c r="B53" s="268">
        <v>3</v>
      </c>
      <c r="C53" s="59" t="s">
        <v>916</v>
      </c>
      <c r="D53" s="273"/>
      <c r="E53" s="645"/>
      <c r="F53" s="642"/>
      <c r="G53" s="642">
        <f t="shared" si="0"/>
        <v>0</v>
      </c>
      <c r="H53" s="642"/>
      <c r="I53" s="644"/>
      <c r="J53" s="270"/>
      <c r="K53" s="270"/>
    </row>
    <row r="54" spans="1:11" s="272" customFormat="1" ht="13.8">
      <c r="A54" s="267"/>
      <c r="B54" s="268"/>
      <c r="C54" s="59" t="s">
        <v>892</v>
      </c>
      <c r="D54" s="273">
        <f>SUM(D55:D81)</f>
        <v>191988</v>
      </c>
      <c r="E54" s="273">
        <f>SUM(E55:E81)</f>
        <v>1919217</v>
      </c>
      <c r="F54" s="273">
        <f>SUM(F55:F81)</f>
        <v>492</v>
      </c>
      <c r="G54" s="273">
        <f>SUM(G55:G81)</f>
        <v>1919709</v>
      </c>
      <c r="H54" s="642">
        <f>SUM(H55:H80)</f>
        <v>1709192</v>
      </c>
      <c r="I54" s="644">
        <f>H54/G54</f>
        <v>0.89033910868782717</v>
      </c>
      <c r="J54" s="270"/>
      <c r="K54" s="270"/>
    </row>
    <row r="55" spans="1:11" s="272" customFormat="1" ht="13.8" hidden="1">
      <c r="A55" s="267"/>
      <c r="B55" s="268"/>
      <c r="C55" s="1684"/>
      <c r="D55" s="1437"/>
      <c r="E55" s="1685"/>
      <c r="F55" s="1686"/>
      <c r="G55" s="1686">
        <f t="shared" ref="G55:G81" si="3">SUM(E55:F55)</f>
        <v>0</v>
      </c>
      <c r="H55" s="642"/>
      <c r="I55" s="644" t="e">
        <f>H55/G55</f>
        <v>#DIV/0!</v>
      </c>
      <c r="J55" s="270"/>
      <c r="K55" s="270"/>
    </row>
    <row r="56" spans="1:11" s="272" customFormat="1" ht="13.8">
      <c r="A56" s="267"/>
      <c r="B56" s="268"/>
      <c r="C56" s="1688" t="s">
        <v>32</v>
      </c>
      <c r="D56" s="1437">
        <v>2000</v>
      </c>
      <c r="E56" s="1685">
        <v>2000</v>
      </c>
      <c r="F56" s="1686"/>
      <c r="G56" s="1686">
        <f t="shared" si="3"/>
        <v>2000</v>
      </c>
      <c r="H56" s="642">
        <v>2000</v>
      </c>
      <c r="I56" s="644">
        <f>H56/G56</f>
        <v>1</v>
      </c>
      <c r="J56" s="270"/>
      <c r="K56" s="270"/>
    </row>
    <row r="57" spans="1:11" s="272" customFormat="1" ht="13.8" hidden="1">
      <c r="A57" s="267"/>
      <c r="B57" s="268"/>
      <c r="C57" s="1808"/>
      <c r="D57" s="1437"/>
      <c r="E57" s="1685"/>
      <c r="F57" s="1686"/>
      <c r="G57" s="1686">
        <f t="shared" si="3"/>
        <v>0</v>
      </c>
      <c r="H57" s="642"/>
      <c r="I57" s="644"/>
      <c r="J57" s="270"/>
      <c r="K57" s="270"/>
    </row>
    <row r="58" spans="1:11" s="272" customFormat="1" ht="13.8" hidden="1">
      <c r="A58" s="267"/>
      <c r="B58" s="268"/>
      <c r="C58" s="683"/>
      <c r="D58" s="1437"/>
      <c r="E58" s="1685"/>
      <c r="F58" s="1686"/>
      <c r="G58" s="1686">
        <f t="shared" si="3"/>
        <v>0</v>
      </c>
      <c r="H58" s="642"/>
      <c r="I58" s="644"/>
      <c r="J58" s="270"/>
      <c r="K58" s="270"/>
    </row>
    <row r="59" spans="1:11" s="272" customFormat="1" ht="13.8" hidden="1">
      <c r="A59" s="267"/>
      <c r="B59" s="268"/>
      <c r="C59" s="566"/>
      <c r="D59" s="1437"/>
      <c r="E59" s="642"/>
      <c r="F59" s="642"/>
      <c r="G59" s="642">
        <f t="shared" si="3"/>
        <v>0</v>
      </c>
      <c r="H59" s="642"/>
      <c r="I59" s="644" t="e">
        <f>H59/G59</f>
        <v>#DIV/0!</v>
      </c>
      <c r="J59" s="270"/>
      <c r="K59" s="270"/>
    </row>
    <row r="60" spans="1:11" s="272" customFormat="1" ht="13.8">
      <c r="A60" s="267"/>
      <c r="B60" s="268"/>
      <c r="C60" s="566" t="s">
        <v>295</v>
      </c>
      <c r="D60" s="1735">
        <v>160936</v>
      </c>
      <c r="E60" s="645">
        <v>105375</v>
      </c>
      <c r="F60" s="642"/>
      <c r="G60" s="642">
        <f t="shared" si="3"/>
        <v>105375</v>
      </c>
      <c r="H60" s="642">
        <v>104122</v>
      </c>
      <c r="I60" s="644">
        <f>H60/G60</f>
        <v>0.98810913404507705</v>
      </c>
      <c r="J60" s="270"/>
      <c r="K60" s="270"/>
    </row>
    <row r="61" spans="1:11" s="272" customFormat="1" ht="13.8">
      <c r="A61" s="267"/>
      <c r="B61" s="268"/>
      <c r="C61" s="1808" t="s">
        <v>201</v>
      </c>
      <c r="D61" s="1735"/>
      <c r="E61" s="645">
        <v>552</v>
      </c>
      <c r="F61" s="642"/>
      <c r="G61" s="642">
        <f t="shared" si="3"/>
        <v>552</v>
      </c>
      <c r="H61" s="642">
        <v>552</v>
      </c>
      <c r="I61" s="644">
        <f t="shared" ref="I61:I80" si="4">H61/G61</f>
        <v>1</v>
      </c>
      <c r="J61" s="270"/>
      <c r="K61" s="270"/>
    </row>
    <row r="62" spans="1:11" s="272" customFormat="1" ht="13.8" hidden="1">
      <c r="A62" s="267"/>
      <c r="B62" s="268"/>
      <c r="C62" s="566"/>
      <c r="D62" s="1735"/>
      <c r="E62" s="645"/>
      <c r="F62" s="642"/>
      <c r="G62" s="642">
        <f t="shared" si="3"/>
        <v>0</v>
      </c>
      <c r="H62" s="642"/>
      <c r="I62" s="644" t="e">
        <f t="shared" si="4"/>
        <v>#DIV/0!</v>
      </c>
      <c r="J62" s="270"/>
      <c r="K62" s="270"/>
    </row>
    <row r="63" spans="1:11" s="272" customFormat="1" ht="13.8" hidden="1">
      <c r="A63" s="267"/>
      <c r="B63" s="268"/>
      <c r="C63" s="566"/>
      <c r="D63" s="1735"/>
      <c r="E63" s="645"/>
      <c r="F63" s="642"/>
      <c r="G63" s="642">
        <f t="shared" si="3"/>
        <v>0</v>
      </c>
      <c r="H63" s="642"/>
      <c r="I63" s="644" t="e">
        <f t="shared" si="4"/>
        <v>#DIV/0!</v>
      </c>
      <c r="J63" s="270"/>
      <c r="K63" s="270"/>
    </row>
    <row r="64" spans="1:11" s="272" customFormat="1" ht="13.8" hidden="1">
      <c r="A64" s="267"/>
      <c r="B64" s="268"/>
      <c r="C64" s="566"/>
      <c r="D64" s="1735"/>
      <c r="E64" s="645"/>
      <c r="F64" s="642"/>
      <c r="G64" s="642">
        <f t="shared" si="3"/>
        <v>0</v>
      </c>
      <c r="H64" s="642"/>
      <c r="I64" s="644" t="e">
        <f t="shared" si="4"/>
        <v>#DIV/0!</v>
      </c>
      <c r="J64" s="270"/>
      <c r="K64" s="270"/>
    </row>
    <row r="65" spans="1:11" s="272" customFormat="1" ht="13.8" hidden="1">
      <c r="A65" s="267"/>
      <c r="B65" s="268"/>
      <c r="C65" s="566"/>
      <c r="D65" s="273"/>
      <c r="E65" s="645"/>
      <c r="F65" s="642"/>
      <c r="G65" s="642">
        <f t="shared" si="3"/>
        <v>0</v>
      </c>
      <c r="H65" s="642"/>
      <c r="I65" s="644" t="e">
        <f t="shared" si="4"/>
        <v>#DIV/0!</v>
      </c>
      <c r="J65" s="270"/>
      <c r="K65" s="270"/>
    </row>
    <row r="66" spans="1:11" s="272" customFormat="1" ht="13.8">
      <c r="A66" s="267"/>
      <c r="B66" s="268"/>
      <c r="C66" s="563" t="s">
        <v>697</v>
      </c>
      <c r="D66" s="273">
        <v>10136</v>
      </c>
      <c r="E66" s="645">
        <v>12826</v>
      </c>
      <c r="F66" s="642"/>
      <c r="G66" s="642">
        <f t="shared" si="3"/>
        <v>12826</v>
      </c>
      <c r="H66" s="642">
        <v>12826</v>
      </c>
      <c r="I66" s="644">
        <f t="shared" si="4"/>
        <v>1</v>
      </c>
      <c r="J66" s="270"/>
      <c r="K66" s="270"/>
    </row>
    <row r="67" spans="1:11" s="272" customFormat="1" ht="13.8">
      <c r="A67" s="267"/>
      <c r="B67" s="268"/>
      <c r="C67" s="563" t="s">
        <v>698</v>
      </c>
      <c r="D67" s="273">
        <v>89</v>
      </c>
      <c r="E67" s="645">
        <v>89</v>
      </c>
      <c r="F67" s="642"/>
      <c r="G67" s="642">
        <f t="shared" si="3"/>
        <v>89</v>
      </c>
      <c r="H67" s="642">
        <v>63</v>
      </c>
      <c r="I67" s="644">
        <f t="shared" si="4"/>
        <v>0.7078651685393258</v>
      </c>
      <c r="J67" s="270"/>
      <c r="K67" s="270"/>
    </row>
    <row r="68" spans="1:11" s="272" customFormat="1" ht="13.8">
      <c r="A68" s="267"/>
      <c r="B68" s="268"/>
      <c r="C68" s="563" t="s">
        <v>699</v>
      </c>
      <c r="D68" s="273">
        <v>485</v>
      </c>
      <c r="E68" s="645">
        <v>485</v>
      </c>
      <c r="F68" s="642">
        <v>430</v>
      </c>
      <c r="G68" s="642">
        <f t="shared" si="3"/>
        <v>915</v>
      </c>
      <c r="H68" s="642">
        <v>913</v>
      </c>
      <c r="I68" s="644">
        <f t="shared" si="4"/>
        <v>0.99781420765027318</v>
      </c>
      <c r="J68" s="270"/>
      <c r="K68" s="270"/>
    </row>
    <row r="69" spans="1:11" s="272" customFormat="1" ht="13.8">
      <c r="A69" s="267"/>
      <c r="B69" s="268"/>
      <c r="C69" s="563" t="s">
        <v>700</v>
      </c>
      <c r="D69" s="273">
        <v>1042</v>
      </c>
      <c r="E69" s="645">
        <v>1042</v>
      </c>
      <c r="F69" s="643">
        <v>62</v>
      </c>
      <c r="G69" s="642">
        <f t="shared" si="3"/>
        <v>1104</v>
      </c>
      <c r="H69" s="642">
        <v>1104</v>
      </c>
      <c r="I69" s="644">
        <f t="shared" si="4"/>
        <v>1</v>
      </c>
      <c r="J69" s="270"/>
      <c r="K69" s="270"/>
    </row>
    <row r="70" spans="1:11" s="272" customFormat="1" ht="13.8">
      <c r="A70" s="267"/>
      <c r="B70" s="268"/>
      <c r="C70" s="1723" t="s">
        <v>696</v>
      </c>
      <c r="D70" s="273">
        <v>7300</v>
      </c>
      <c r="E70" s="645">
        <v>7300</v>
      </c>
      <c r="F70" s="643"/>
      <c r="G70" s="642">
        <f t="shared" si="3"/>
        <v>7300</v>
      </c>
      <c r="H70" s="642">
        <v>7300</v>
      </c>
      <c r="I70" s="644">
        <f t="shared" si="4"/>
        <v>1</v>
      </c>
      <c r="J70" s="1413"/>
      <c r="K70" s="1413"/>
    </row>
    <row r="71" spans="1:11" s="272" customFormat="1" ht="13.8">
      <c r="A71" s="267"/>
      <c r="B71" s="268"/>
      <c r="C71" s="649" t="s">
        <v>701</v>
      </c>
      <c r="D71" s="273">
        <v>10000</v>
      </c>
      <c r="E71" s="645">
        <v>0</v>
      </c>
      <c r="F71" s="643"/>
      <c r="G71" s="642">
        <f t="shared" si="3"/>
        <v>0</v>
      </c>
      <c r="H71" s="642"/>
      <c r="I71" s="644"/>
      <c r="J71" s="1413"/>
      <c r="K71" s="1413"/>
    </row>
    <row r="72" spans="1:11" s="272" customFormat="1" ht="13.8">
      <c r="A72" s="267"/>
      <c r="B72" s="268"/>
      <c r="C72" s="649" t="s">
        <v>62</v>
      </c>
      <c r="D72" s="273"/>
      <c r="E72" s="645">
        <v>449849</v>
      </c>
      <c r="F72" s="643"/>
      <c r="G72" s="642">
        <f t="shared" si="3"/>
        <v>449849</v>
      </c>
      <c r="H72" s="642">
        <v>449849</v>
      </c>
      <c r="I72" s="644">
        <f t="shared" si="4"/>
        <v>1</v>
      </c>
      <c r="J72" s="1413"/>
      <c r="K72" s="1413"/>
    </row>
    <row r="73" spans="1:11" s="272" customFormat="1" ht="13.8">
      <c r="A73" s="267"/>
      <c r="B73" s="268"/>
      <c r="C73" s="649" t="s">
        <v>63</v>
      </c>
      <c r="D73" s="273"/>
      <c r="E73" s="645">
        <v>54999</v>
      </c>
      <c r="F73" s="643"/>
      <c r="G73" s="642">
        <f t="shared" si="3"/>
        <v>54999</v>
      </c>
      <c r="H73" s="642">
        <v>54999</v>
      </c>
      <c r="I73" s="644">
        <f t="shared" si="4"/>
        <v>1</v>
      </c>
      <c r="J73" s="1413"/>
      <c r="K73" s="1413"/>
    </row>
    <row r="74" spans="1:11" s="272" customFormat="1" ht="13.8">
      <c r="A74" s="267"/>
      <c r="B74" s="268"/>
      <c r="C74" s="649" t="s">
        <v>64</v>
      </c>
      <c r="D74" s="273"/>
      <c r="E74" s="645">
        <v>250995</v>
      </c>
      <c r="F74" s="643"/>
      <c r="G74" s="642">
        <f t="shared" si="3"/>
        <v>250995</v>
      </c>
      <c r="H74" s="642">
        <v>250995</v>
      </c>
      <c r="I74" s="644">
        <f t="shared" si="4"/>
        <v>1</v>
      </c>
      <c r="J74" s="1413"/>
      <c r="K74" s="1413"/>
    </row>
    <row r="75" spans="1:11" s="272" customFormat="1" ht="13.8">
      <c r="A75" s="267"/>
      <c r="B75" s="268"/>
      <c r="C75" s="649" t="s">
        <v>65</v>
      </c>
      <c r="D75" s="273"/>
      <c r="E75" s="645">
        <v>23396</v>
      </c>
      <c r="F75" s="643"/>
      <c r="G75" s="642">
        <f t="shared" si="3"/>
        <v>23396</v>
      </c>
      <c r="H75" s="642">
        <v>23396</v>
      </c>
      <c r="I75" s="644">
        <f t="shared" si="4"/>
        <v>1</v>
      </c>
      <c r="J75" s="1413"/>
      <c r="K75" s="1413"/>
    </row>
    <row r="76" spans="1:11" s="272" customFormat="1" ht="13.8">
      <c r="A76" s="267"/>
      <c r="B76" s="268"/>
      <c r="C76" s="649" t="s">
        <v>1004</v>
      </c>
      <c r="D76" s="273"/>
      <c r="E76" s="645">
        <v>199921</v>
      </c>
      <c r="F76" s="643"/>
      <c r="G76" s="642">
        <f t="shared" si="3"/>
        <v>199921</v>
      </c>
      <c r="H76" s="642"/>
      <c r="I76" s="644">
        <f t="shared" si="4"/>
        <v>0</v>
      </c>
      <c r="J76" s="1413"/>
      <c r="K76" s="1413"/>
    </row>
    <row r="77" spans="1:11" s="272" customFormat="1" ht="13.8">
      <c r="A77" s="267"/>
      <c r="B77" s="268"/>
      <c r="C77" s="1808" t="s">
        <v>72</v>
      </c>
      <c r="D77" s="273"/>
      <c r="E77" s="645">
        <v>2476</v>
      </c>
      <c r="F77" s="643"/>
      <c r="G77" s="642">
        <f t="shared" si="3"/>
        <v>2476</v>
      </c>
      <c r="H77" s="642">
        <v>2476</v>
      </c>
      <c r="I77" s="644">
        <f t="shared" si="4"/>
        <v>1</v>
      </c>
      <c r="J77" s="1413"/>
      <c r="K77" s="1413"/>
    </row>
    <row r="78" spans="1:11" s="272" customFormat="1" ht="13.8">
      <c r="A78" s="267"/>
      <c r="B78" s="268"/>
      <c r="C78" s="1948" t="s">
        <v>955</v>
      </c>
      <c r="D78" s="273"/>
      <c r="E78" s="645">
        <v>2160</v>
      </c>
      <c r="F78" s="643"/>
      <c r="G78" s="642">
        <f t="shared" si="3"/>
        <v>2160</v>
      </c>
      <c r="H78" s="642">
        <v>2160</v>
      </c>
      <c r="I78" s="644">
        <f t="shared" si="4"/>
        <v>1</v>
      </c>
      <c r="J78" s="1413"/>
      <c r="K78" s="1413"/>
    </row>
    <row r="79" spans="1:11" s="272" customFormat="1" ht="13.8">
      <c r="A79" s="267"/>
      <c r="B79" s="268"/>
      <c r="C79" s="649" t="s">
        <v>957</v>
      </c>
      <c r="D79" s="273"/>
      <c r="E79" s="645">
        <v>300000</v>
      </c>
      <c r="F79" s="643"/>
      <c r="G79" s="642">
        <f t="shared" si="3"/>
        <v>300000</v>
      </c>
      <c r="H79" s="642">
        <v>300000</v>
      </c>
      <c r="I79" s="644">
        <f t="shared" si="4"/>
        <v>1</v>
      </c>
      <c r="J79" s="1413"/>
      <c r="K79" s="1413"/>
    </row>
    <row r="80" spans="1:11" s="272" customFormat="1" ht="13.8">
      <c r="A80" s="267"/>
      <c r="B80" s="268"/>
      <c r="C80" s="649" t="s">
        <v>958</v>
      </c>
      <c r="D80" s="273"/>
      <c r="E80" s="645">
        <v>505752</v>
      </c>
      <c r="F80" s="643"/>
      <c r="G80" s="642">
        <f t="shared" si="3"/>
        <v>505752</v>
      </c>
      <c r="H80" s="642">
        <v>496437</v>
      </c>
      <c r="I80" s="644">
        <f t="shared" si="4"/>
        <v>0.98158188202913677</v>
      </c>
      <c r="J80" s="1413"/>
      <c r="K80" s="1413"/>
    </row>
    <row r="81" spans="1:11" s="272" customFormat="1" ht="14.4" thickBot="1">
      <c r="A81" s="305"/>
      <c r="B81" s="657"/>
      <c r="C81" s="658"/>
      <c r="D81" s="308"/>
      <c r="E81" s="651"/>
      <c r="F81" s="148"/>
      <c r="G81" s="642">
        <f t="shared" si="3"/>
        <v>0</v>
      </c>
      <c r="H81" s="642"/>
      <c r="I81" s="1564"/>
      <c r="J81" s="771">
        <f>SUM(J82:J83)</f>
        <v>0</v>
      </c>
      <c r="K81" s="771">
        <f>SUM(K82:K83)</f>
        <v>0</v>
      </c>
    </row>
    <row r="82" spans="1:11" s="272" customFormat="1" ht="14.4" thickBot="1">
      <c r="A82" s="284"/>
      <c r="B82" s="285"/>
      <c r="C82" s="77" t="s">
        <v>195</v>
      </c>
      <c r="D82" s="286">
        <f>D51+D52+D53+D54</f>
        <v>191988</v>
      </c>
      <c r="E82" s="286">
        <f>E51+E52+E53+E54</f>
        <v>1919217</v>
      </c>
      <c r="F82" s="286">
        <f>F51+F52+F53+F54</f>
        <v>492</v>
      </c>
      <c r="G82" s="286">
        <f>G51+G52+G53+G54</f>
        <v>1919709</v>
      </c>
      <c r="H82" s="711">
        <f>H51+H52+H53+H54</f>
        <v>1709192</v>
      </c>
      <c r="I82" s="532">
        <f>H82/G82</f>
        <v>0.89033910868782717</v>
      </c>
      <c r="J82" s="1569"/>
      <c r="K82" s="1569"/>
    </row>
    <row r="83" spans="1:11" s="272" customFormat="1" ht="13.8">
      <c r="A83" s="290">
        <v>3</v>
      </c>
      <c r="B83" s="291"/>
      <c r="C83" s="292" t="s">
        <v>924</v>
      </c>
      <c r="D83" s="314"/>
      <c r="E83" s="655"/>
      <c r="F83" s="656"/>
      <c r="G83" s="656">
        <f t="shared" ref="G83:G91" si="5">SUM(E83:F83)</f>
        <v>0</v>
      </c>
      <c r="H83" s="1585"/>
      <c r="I83" s="1586"/>
      <c r="J83" s="294"/>
      <c r="K83" s="294"/>
    </row>
    <row r="84" spans="1:11" s="272" customFormat="1" ht="13.8">
      <c r="A84" s="267"/>
      <c r="B84" s="268">
        <v>1</v>
      </c>
      <c r="C84" s="59" t="s">
        <v>926</v>
      </c>
      <c r="D84" s="273">
        <f>D85</f>
        <v>0</v>
      </c>
      <c r="E84" s="642">
        <f>E85</f>
        <v>0</v>
      </c>
      <c r="F84" s="642">
        <f>F85</f>
        <v>0</v>
      </c>
      <c r="G84" s="642">
        <f t="shared" si="5"/>
        <v>0</v>
      </c>
      <c r="H84" s="660"/>
      <c r="I84" s="1559"/>
      <c r="J84" s="714">
        <f>J81</f>
        <v>0</v>
      </c>
      <c r="K84" s="714">
        <f>K81</f>
        <v>0</v>
      </c>
    </row>
    <row r="85" spans="1:11" s="272" customFormat="1" ht="13.8">
      <c r="A85" s="267"/>
      <c r="B85" s="268"/>
      <c r="C85" s="59"/>
      <c r="D85" s="273"/>
      <c r="E85" s="645"/>
      <c r="F85" s="642"/>
      <c r="G85" s="642">
        <f t="shared" si="5"/>
        <v>0</v>
      </c>
      <c r="H85" s="656"/>
      <c r="I85" s="603"/>
      <c r="J85" s="270"/>
      <c r="K85" s="270"/>
    </row>
    <row r="86" spans="1:11" s="272" customFormat="1" ht="13.8">
      <c r="A86" s="267"/>
      <c r="B86" s="268"/>
      <c r="C86" s="403" t="s">
        <v>595</v>
      </c>
      <c r="D86" s="273"/>
      <c r="E86" s="645"/>
      <c r="F86" s="642"/>
      <c r="G86" s="642">
        <f t="shared" si="5"/>
        <v>0</v>
      </c>
      <c r="H86" s="642"/>
      <c r="I86" s="644"/>
      <c r="J86" s="270"/>
      <c r="K86" s="270"/>
    </row>
    <row r="87" spans="1:11" s="272" customFormat="1" ht="13.8">
      <c r="A87" s="267"/>
      <c r="B87" s="268"/>
      <c r="C87" s="1208" t="s">
        <v>672</v>
      </c>
      <c r="D87" s="273">
        <f>SUM(D86)</f>
        <v>0</v>
      </c>
      <c r="E87" s="273">
        <f>SUM(E86)</f>
        <v>0</v>
      </c>
      <c r="F87" s="642"/>
      <c r="G87" s="642">
        <f t="shared" si="5"/>
        <v>0</v>
      </c>
      <c r="H87" s="642"/>
      <c r="I87" s="644"/>
      <c r="J87" s="270"/>
      <c r="K87" s="270"/>
    </row>
    <row r="88" spans="1:11" s="272" customFormat="1" ht="13.8">
      <c r="A88" s="267"/>
      <c r="B88" s="268">
        <v>2</v>
      </c>
      <c r="C88" s="59" t="s">
        <v>58</v>
      </c>
      <c r="D88" s="273">
        <f>SUM(D89:D90)</f>
        <v>89634</v>
      </c>
      <c r="E88" s="273">
        <f>SUM(E89:E90)</f>
        <v>90634</v>
      </c>
      <c r="F88" s="273">
        <f>SUM(F89:F90)</f>
        <v>0</v>
      </c>
      <c r="G88" s="642">
        <f t="shared" si="5"/>
        <v>90634</v>
      </c>
      <c r="H88" s="642">
        <f>SUM(H89:H90)</f>
        <v>75869</v>
      </c>
      <c r="I88" s="644">
        <f>H88/G88</f>
        <v>0.83709204051459718</v>
      </c>
      <c r="J88" s="714"/>
      <c r="K88" s="714"/>
    </row>
    <row r="89" spans="1:11" s="272" customFormat="1" ht="13.8">
      <c r="A89" s="267"/>
      <c r="B89" s="268"/>
      <c r="C89" s="428" t="s">
        <v>291</v>
      </c>
      <c r="D89" s="273">
        <v>3500</v>
      </c>
      <c r="E89" s="645">
        <v>4500</v>
      </c>
      <c r="F89" s="645"/>
      <c r="G89" s="642">
        <f t="shared" ref="G89:G123" si="6">SUM(E89:F89)</f>
        <v>4500</v>
      </c>
      <c r="H89" s="642">
        <v>4735</v>
      </c>
      <c r="I89" s="644">
        <f>H89/G89</f>
        <v>1.0522222222222222</v>
      </c>
      <c r="J89" s="270"/>
      <c r="K89" s="270"/>
    </row>
    <row r="90" spans="1:11" s="272" customFormat="1" ht="13.8">
      <c r="A90" s="267"/>
      <c r="B90" s="268"/>
      <c r="C90" s="59" t="s">
        <v>280</v>
      </c>
      <c r="D90" s="273">
        <v>86134</v>
      </c>
      <c r="E90" s="645">
        <v>86134</v>
      </c>
      <c r="F90" s="645"/>
      <c r="G90" s="642">
        <f t="shared" si="6"/>
        <v>86134</v>
      </c>
      <c r="H90" s="642">
        <v>71134</v>
      </c>
      <c r="I90" s="644">
        <f>H90/G90</f>
        <v>0.82585274107785545</v>
      </c>
      <c r="J90" s="702"/>
      <c r="K90" s="702"/>
    </row>
    <row r="91" spans="1:11" s="272" customFormat="1" ht="13.8">
      <c r="A91" s="267"/>
      <c r="B91" s="268">
        <v>4</v>
      </c>
      <c r="C91" s="59" t="s">
        <v>163</v>
      </c>
      <c r="D91" s="273">
        <f>SUM(D92:D93)</f>
        <v>0</v>
      </c>
      <c r="E91" s="273">
        <f>SUM(E92:E93)</f>
        <v>0</v>
      </c>
      <c r="F91" s="273">
        <f>F92</f>
        <v>0</v>
      </c>
      <c r="G91" s="642">
        <f t="shared" si="5"/>
        <v>0</v>
      </c>
      <c r="H91" s="702">
        <f>SUM(H92:H93)</f>
        <v>0</v>
      </c>
      <c r="I91" s="644"/>
      <c r="J91" s="270"/>
      <c r="K91" s="270"/>
    </row>
    <row r="92" spans="1:11" s="272" customFormat="1" ht="13.8">
      <c r="A92" s="267"/>
      <c r="B92" s="268"/>
      <c r="C92" s="428" t="s">
        <v>111</v>
      </c>
      <c r="D92" s="273">
        <v>0</v>
      </c>
      <c r="E92" s="608"/>
      <c r="F92" s="608"/>
      <c r="G92" s="642">
        <f t="shared" si="6"/>
        <v>0</v>
      </c>
      <c r="H92" s="660"/>
      <c r="I92" s="1559"/>
      <c r="J92" s="270"/>
      <c r="K92" s="270"/>
    </row>
    <row r="93" spans="1:11" s="272" customFormat="1" ht="13.8" hidden="1">
      <c r="A93" s="267"/>
      <c r="B93" s="268"/>
      <c r="C93" s="428"/>
      <c r="D93" s="273"/>
      <c r="E93" s="645"/>
      <c r="F93" s="642"/>
      <c r="G93" s="642">
        <f t="shared" si="6"/>
        <v>0</v>
      </c>
      <c r="H93" s="642"/>
      <c r="I93" s="644"/>
      <c r="J93" s="716"/>
      <c r="K93" s="716"/>
    </row>
    <row r="94" spans="1:11" s="272" customFormat="1" ht="13.8">
      <c r="A94" s="267"/>
      <c r="B94" s="268"/>
      <c r="C94" s="315" t="s">
        <v>164</v>
      </c>
      <c r="D94" s="316">
        <f>D91</f>
        <v>0</v>
      </c>
      <c r="E94" s="659">
        <f>E91</f>
        <v>0</v>
      </c>
      <c r="F94" s="660">
        <f>F91</f>
        <v>0</v>
      </c>
      <c r="G94" s="660">
        <f t="shared" si="6"/>
        <v>0</v>
      </c>
      <c r="H94" s="660">
        <f>H91</f>
        <v>0</v>
      </c>
      <c r="I94" s="1570"/>
      <c r="J94" s="714"/>
      <c r="K94" s="714"/>
    </row>
    <row r="95" spans="1:11" s="272" customFormat="1" ht="13.8">
      <c r="A95" s="267"/>
      <c r="B95" s="268">
        <v>5</v>
      </c>
      <c r="C95" s="59" t="s">
        <v>930</v>
      </c>
      <c r="D95" s="273"/>
      <c r="E95" s="645"/>
      <c r="F95" s="642"/>
      <c r="G95" s="642">
        <f t="shared" si="6"/>
        <v>0</v>
      </c>
      <c r="H95" s="642"/>
      <c r="I95" s="644"/>
      <c r="J95" s="294"/>
      <c r="K95" s="294"/>
    </row>
    <row r="96" spans="1:11" s="272" customFormat="1" ht="13.8">
      <c r="A96" s="267"/>
      <c r="B96" s="268"/>
      <c r="C96" s="66" t="s">
        <v>932</v>
      </c>
      <c r="D96" s="273">
        <f>D94</f>
        <v>0</v>
      </c>
      <c r="E96" s="645">
        <f>SUM(E94:E95)</f>
        <v>0</v>
      </c>
      <c r="F96" s="642">
        <f>SUM(F94:F95)</f>
        <v>0</v>
      </c>
      <c r="G96" s="642">
        <f t="shared" si="6"/>
        <v>0</v>
      </c>
      <c r="H96" s="642">
        <f>SUM(H94:H95)</f>
        <v>0</v>
      </c>
      <c r="I96" s="1559"/>
      <c r="J96" s="702"/>
      <c r="K96" s="702"/>
    </row>
    <row r="97" spans="1:11" s="272" customFormat="1" ht="13.8">
      <c r="A97" s="267"/>
      <c r="B97" s="268">
        <v>6</v>
      </c>
      <c r="C97" s="59" t="s">
        <v>934</v>
      </c>
      <c r="D97" s="273"/>
      <c r="E97" s="645"/>
      <c r="F97" s="642"/>
      <c r="G97" s="642">
        <f t="shared" si="6"/>
        <v>0</v>
      </c>
      <c r="H97" s="642"/>
      <c r="I97" s="644"/>
      <c r="J97" s="270"/>
      <c r="K97" s="270"/>
    </row>
    <row r="98" spans="1:11" s="272" customFormat="1" ht="13.8">
      <c r="A98" s="267"/>
      <c r="B98" s="268"/>
      <c r="C98" s="315" t="s">
        <v>165</v>
      </c>
      <c r="D98" s="316">
        <f>D84+D87+D88+D96+D97</f>
        <v>89634</v>
      </c>
      <c r="E98" s="1815">
        <f>E84+E87+E88+E96+E97</f>
        <v>90634</v>
      </c>
      <c r="F98" s="1816">
        <f>F84+F87+F88+F96+F97</f>
        <v>0</v>
      </c>
      <c r="G98" s="660">
        <f t="shared" si="6"/>
        <v>90634</v>
      </c>
      <c r="H98" s="660">
        <f>H84+H88+H96+H97</f>
        <v>75869</v>
      </c>
      <c r="I98" s="1570">
        <f>H98/G98</f>
        <v>0.83709204051459718</v>
      </c>
      <c r="J98" s="1571"/>
      <c r="K98" s="1571"/>
    </row>
    <row r="99" spans="1:11" s="272" customFormat="1" ht="13.8">
      <c r="A99" s="267"/>
      <c r="B99" s="268">
        <v>7</v>
      </c>
      <c r="C99" s="59" t="s">
        <v>938</v>
      </c>
      <c r="D99" s="273"/>
      <c r="E99" s="645"/>
      <c r="F99" s="642"/>
      <c r="G99" s="642">
        <f t="shared" si="6"/>
        <v>0</v>
      </c>
      <c r="H99" s="642"/>
      <c r="I99" s="1570"/>
      <c r="J99" s="408"/>
      <c r="K99" s="408"/>
    </row>
    <row r="100" spans="1:11" s="272" customFormat="1" ht="13.8">
      <c r="A100" s="267"/>
      <c r="B100" s="268">
        <v>8</v>
      </c>
      <c r="C100" s="59" t="s">
        <v>940</v>
      </c>
      <c r="D100" s="273">
        <f>SUM(D101:D107)</f>
        <v>267211</v>
      </c>
      <c r="E100" s="273">
        <f>SUM(E101:E107)</f>
        <v>297211</v>
      </c>
      <c r="F100" s="273">
        <f>SUM(F101:F106)</f>
        <v>0</v>
      </c>
      <c r="G100" s="661">
        <f t="shared" si="6"/>
        <v>297211</v>
      </c>
      <c r="H100" s="642">
        <f>H101+H103</f>
        <v>297211</v>
      </c>
      <c r="I100" s="1537">
        <f t="shared" ref="I100:I112" si="7">H100/G100</f>
        <v>1</v>
      </c>
      <c r="J100" s="408"/>
      <c r="K100" s="408"/>
    </row>
    <row r="101" spans="1:11" s="272" customFormat="1" ht="13.8" hidden="1">
      <c r="A101" s="267"/>
      <c r="B101" s="268"/>
      <c r="C101" s="566"/>
      <c r="D101" s="273"/>
      <c r="E101" s="645"/>
      <c r="F101" s="642"/>
      <c r="G101" s="642">
        <f t="shared" si="6"/>
        <v>0</v>
      </c>
      <c r="H101" s="642"/>
      <c r="I101" s="1537" t="e">
        <f t="shared" si="7"/>
        <v>#DIV/0!</v>
      </c>
      <c r="J101" s="408"/>
      <c r="K101" s="408"/>
    </row>
    <row r="102" spans="1:11" s="272" customFormat="1" ht="13.8" hidden="1">
      <c r="A102" s="267"/>
      <c r="B102" s="268"/>
      <c r="C102" s="1736"/>
      <c r="D102" s="273"/>
      <c r="E102" s="273"/>
      <c r="F102" s="642"/>
      <c r="G102" s="642">
        <f t="shared" si="6"/>
        <v>0</v>
      </c>
      <c r="H102" s="642"/>
      <c r="I102" s="1537" t="e">
        <f t="shared" si="7"/>
        <v>#DIV/0!</v>
      </c>
      <c r="J102" s="408"/>
      <c r="K102" s="408"/>
    </row>
    <row r="103" spans="1:11" s="272" customFormat="1" ht="13.8">
      <c r="A103" s="267"/>
      <c r="B103" s="268"/>
      <c r="C103" s="1736" t="s">
        <v>103</v>
      </c>
      <c r="D103" s="273">
        <v>267211</v>
      </c>
      <c r="E103" s="608">
        <v>297211</v>
      </c>
      <c r="F103" s="642"/>
      <c r="G103" s="642">
        <f t="shared" si="6"/>
        <v>297211</v>
      </c>
      <c r="H103" s="642">
        <v>297211</v>
      </c>
      <c r="I103" s="1537">
        <f t="shared" si="7"/>
        <v>1</v>
      </c>
      <c r="J103" s="408"/>
      <c r="K103" s="408"/>
    </row>
    <row r="104" spans="1:11" s="272" customFormat="1" ht="13.8" hidden="1">
      <c r="A104" s="267"/>
      <c r="B104" s="268"/>
      <c r="C104" s="1736"/>
      <c r="D104" s="273"/>
      <c r="E104" s="608"/>
      <c r="F104" s="642"/>
      <c r="G104" s="642">
        <f t="shared" si="6"/>
        <v>0</v>
      </c>
      <c r="H104" s="642"/>
      <c r="I104" s="1537" t="e">
        <f t="shared" si="7"/>
        <v>#DIV/0!</v>
      </c>
      <c r="J104" s="408"/>
      <c r="K104" s="408"/>
    </row>
    <row r="105" spans="1:11" s="272" customFormat="1" ht="13.8" hidden="1">
      <c r="A105" s="267"/>
      <c r="B105" s="268"/>
      <c r="C105" s="566"/>
      <c r="D105" s="273"/>
      <c r="E105" s="608"/>
      <c r="F105" s="642"/>
      <c r="G105" s="642">
        <f t="shared" si="6"/>
        <v>0</v>
      </c>
      <c r="H105" s="642"/>
      <c r="I105" s="1537" t="e">
        <f t="shared" si="7"/>
        <v>#DIV/0!</v>
      </c>
      <c r="J105" s="408"/>
      <c r="K105" s="408"/>
    </row>
    <row r="106" spans="1:11" s="272" customFormat="1" ht="13.8" hidden="1">
      <c r="A106" s="267"/>
      <c r="B106" s="268"/>
      <c r="C106" s="1737"/>
      <c r="D106" s="273"/>
      <c r="E106" s="645"/>
      <c r="F106" s="642"/>
      <c r="G106" s="642">
        <f t="shared" si="6"/>
        <v>0</v>
      </c>
      <c r="H106" s="642"/>
      <c r="I106" s="1537" t="e">
        <f t="shared" si="7"/>
        <v>#DIV/0!</v>
      </c>
      <c r="J106" s="408"/>
      <c r="K106" s="408"/>
    </row>
    <row r="107" spans="1:11" s="272" customFormat="1" ht="13.8" hidden="1">
      <c r="A107" s="267"/>
      <c r="B107" s="268"/>
      <c r="C107" s="59"/>
      <c r="D107" s="273"/>
      <c r="E107" s="645"/>
      <c r="F107" s="642"/>
      <c r="G107" s="642">
        <f t="shared" si="6"/>
        <v>0</v>
      </c>
      <c r="H107" s="642"/>
      <c r="I107" s="1537" t="e">
        <f t="shared" si="7"/>
        <v>#DIV/0!</v>
      </c>
      <c r="J107" s="270"/>
      <c r="K107" s="270"/>
    </row>
    <row r="108" spans="1:11" s="272" customFormat="1" ht="15" thickBot="1">
      <c r="A108" s="719"/>
      <c r="B108" s="720">
        <v>9</v>
      </c>
      <c r="C108" s="136" t="s">
        <v>945</v>
      </c>
      <c r="D108" s="337">
        <f>D100+D107</f>
        <v>267211</v>
      </c>
      <c r="E108" s="662">
        <f>E100+E107</f>
        <v>297211</v>
      </c>
      <c r="F108" s="663">
        <f>F100+F107</f>
        <v>0</v>
      </c>
      <c r="G108" s="663">
        <f t="shared" si="6"/>
        <v>297211</v>
      </c>
      <c r="H108" s="663">
        <f>H100+H107</f>
        <v>297211</v>
      </c>
      <c r="I108" s="1538">
        <f t="shared" si="7"/>
        <v>1</v>
      </c>
      <c r="J108" s="1572"/>
      <c r="K108" s="1572"/>
    </row>
    <row r="109" spans="1:11" s="272" customFormat="1" ht="14.4" thickBot="1">
      <c r="A109" s="284"/>
      <c r="B109" s="285"/>
      <c r="C109" s="77" t="s">
        <v>127</v>
      </c>
      <c r="D109" s="286">
        <f>D98+D99+D108</f>
        <v>356845</v>
      </c>
      <c r="E109" s="653">
        <f>E98+E99+E108</f>
        <v>387845</v>
      </c>
      <c r="F109" s="654">
        <f>F98+F99+F108</f>
        <v>0</v>
      </c>
      <c r="G109" s="654">
        <f t="shared" si="6"/>
        <v>387845</v>
      </c>
      <c r="H109" s="654">
        <f>H98+H99+H108</f>
        <v>373080</v>
      </c>
      <c r="I109" s="1569">
        <f t="shared" si="7"/>
        <v>0.9619306681792984</v>
      </c>
      <c r="J109" s="1574"/>
      <c r="K109" s="1574"/>
    </row>
    <row r="110" spans="1:11" s="272" customFormat="1" ht="13.8">
      <c r="A110" s="664">
        <v>4</v>
      </c>
      <c r="B110" s="328"/>
      <c r="C110" s="52" t="s">
        <v>949</v>
      </c>
      <c r="D110" s="329"/>
      <c r="E110" s="655"/>
      <c r="F110" s="656"/>
      <c r="G110" s="656">
        <f t="shared" si="6"/>
        <v>0</v>
      </c>
      <c r="H110" s="642"/>
      <c r="I110" s="603"/>
      <c r="J110" s="1567"/>
      <c r="K110" s="1567"/>
    </row>
    <row r="111" spans="1:11" s="272" customFormat="1" ht="13.8">
      <c r="A111" s="330"/>
      <c r="B111" s="331">
        <v>1</v>
      </c>
      <c r="C111" s="59" t="s">
        <v>1</v>
      </c>
      <c r="D111" s="273">
        <f>SUM(D112)</f>
        <v>49000</v>
      </c>
      <c r="E111" s="642">
        <f>SUM(E112:E113)</f>
        <v>49000</v>
      </c>
      <c r="F111" s="642">
        <f>SUM(F112:F113)</f>
        <v>0</v>
      </c>
      <c r="G111" s="642">
        <f t="shared" si="6"/>
        <v>49000</v>
      </c>
      <c r="H111" s="642">
        <f>SUM(H112)</f>
        <v>50809</v>
      </c>
      <c r="I111" s="1537">
        <f t="shared" si="7"/>
        <v>1.0369183673469389</v>
      </c>
      <c r="J111" s="609"/>
      <c r="K111" s="609"/>
    </row>
    <row r="112" spans="1:11" s="272" customFormat="1" ht="13.8">
      <c r="A112" s="330"/>
      <c r="B112" s="331"/>
      <c r="C112" s="428" t="s">
        <v>297</v>
      </c>
      <c r="D112" s="273">
        <v>49000</v>
      </c>
      <c r="E112" s="645">
        <v>49000</v>
      </c>
      <c r="F112" s="642"/>
      <c r="G112" s="642">
        <f t="shared" si="6"/>
        <v>49000</v>
      </c>
      <c r="H112" s="642">
        <v>50809</v>
      </c>
      <c r="I112" s="1537">
        <f t="shared" si="7"/>
        <v>1.0369183673469389</v>
      </c>
      <c r="J112" s="406"/>
      <c r="K112" s="406"/>
    </row>
    <row r="113" spans="1:11" s="272" customFormat="1" ht="13.8" hidden="1">
      <c r="A113" s="330"/>
      <c r="B113" s="331"/>
      <c r="C113" s="428"/>
      <c r="D113" s="273"/>
      <c r="E113" s="645"/>
      <c r="F113" s="645"/>
      <c r="G113" s="642">
        <f t="shared" si="6"/>
        <v>0</v>
      </c>
      <c r="H113" s="642"/>
      <c r="I113" s="1537"/>
      <c r="J113" s="406"/>
      <c r="K113" s="406"/>
    </row>
    <row r="114" spans="1:11" s="272" customFormat="1" ht="15.6">
      <c r="A114" s="333"/>
      <c r="B114" s="331">
        <v>2</v>
      </c>
      <c r="C114" s="59" t="s">
        <v>105</v>
      </c>
      <c r="D114" s="316"/>
      <c r="E114" s="426">
        <f>E115+E118+E116+E119</f>
        <v>66115</v>
      </c>
      <c r="F114" s="426">
        <f>F115+F118+F116+F117+F119</f>
        <v>23291</v>
      </c>
      <c r="G114" s="1979">
        <f t="shared" si="6"/>
        <v>89406</v>
      </c>
      <c r="H114" s="775">
        <f>SUM(H115:H119)</f>
        <v>89406</v>
      </c>
      <c r="I114" s="1570">
        <f t="shared" ref="I114:I119" si="8">H114/G114</f>
        <v>1</v>
      </c>
      <c r="J114" s="1390"/>
      <c r="K114" s="1390"/>
    </row>
    <row r="115" spans="1:11" s="272" customFormat="1" ht="15.6">
      <c r="A115" s="665"/>
      <c r="B115" s="666"/>
      <c r="C115" s="1518" t="s">
        <v>701</v>
      </c>
      <c r="D115" s="280"/>
      <c r="E115" s="1517">
        <v>10000</v>
      </c>
      <c r="F115" s="1517"/>
      <c r="G115" s="642">
        <f t="shared" si="6"/>
        <v>10000</v>
      </c>
      <c r="H115" s="642">
        <v>10000</v>
      </c>
      <c r="I115" s="1537">
        <f t="shared" si="8"/>
        <v>1</v>
      </c>
      <c r="J115" s="1390"/>
      <c r="K115" s="1390"/>
    </row>
    <row r="116" spans="1:11" s="272" customFormat="1" ht="15.6">
      <c r="A116" s="665"/>
      <c r="B116" s="666"/>
      <c r="C116" s="1518" t="s">
        <v>953</v>
      </c>
      <c r="D116" s="280"/>
      <c r="E116" s="1517">
        <v>197</v>
      </c>
      <c r="F116" s="1517"/>
      <c r="G116" s="642">
        <f t="shared" si="6"/>
        <v>197</v>
      </c>
      <c r="H116" s="642">
        <v>197</v>
      </c>
      <c r="I116" s="1537">
        <f t="shared" si="8"/>
        <v>1</v>
      </c>
      <c r="J116" s="1390"/>
      <c r="K116" s="1390"/>
    </row>
    <row r="117" spans="1:11" s="272" customFormat="1" ht="15.6">
      <c r="A117" s="665"/>
      <c r="B117" s="666"/>
      <c r="C117" s="1518" t="s">
        <v>1007</v>
      </c>
      <c r="D117" s="280"/>
      <c r="E117" s="1517"/>
      <c r="F117" s="1517">
        <v>23291</v>
      </c>
      <c r="G117" s="642">
        <f t="shared" si="6"/>
        <v>23291</v>
      </c>
      <c r="H117" s="642">
        <v>23291</v>
      </c>
      <c r="I117" s="1537">
        <f t="shared" si="8"/>
        <v>1</v>
      </c>
      <c r="J117" s="1390"/>
      <c r="K117" s="1390"/>
    </row>
    <row r="118" spans="1:11" s="334" customFormat="1" ht="15.6">
      <c r="A118" s="665"/>
      <c r="B118" s="666"/>
      <c r="C118" s="1518" t="s">
        <v>993</v>
      </c>
      <c r="D118" s="280"/>
      <c r="E118" s="648">
        <v>55561</v>
      </c>
      <c r="F118" s="648"/>
      <c r="G118" s="648">
        <f t="shared" si="6"/>
        <v>55561</v>
      </c>
      <c r="H118" s="642">
        <v>55561</v>
      </c>
      <c r="I118" s="1537">
        <f t="shared" si="8"/>
        <v>1</v>
      </c>
      <c r="J118" s="1390"/>
      <c r="K118" s="1390"/>
    </row>
    <row r="119" spans="1:11" s="334" customFormat="1" ht="15.6">
      <c r="A119" s="665"/>
      <c r="B119" s="666"/>
      <c r="C119" s="1518" t="s">
        <v>992</v>
      </c>
      <c r="D119" s="280"/>
      <c r="E119" s="647">
        <v>357</v>
      </c>
      <c r="F119" s="647"/>
      <c r="G119" s="648">
        <f t="shared" si="6"/>
        <v>357</v>
      </c>
      <c r="H119" s="652">
        <v>357</v>
      </c>
      <c r="I119" s="1537">
        <f t="shared" si="8"/>
        <v>1</v>
      </c>
      <c r="J119" s="1681"/>
      <c r="K119" s="1681"/>
    </row>
    <row r="120" spans="1:11" s="334" customFormat="1" ht="15.6" hidden="1">
      <c r="A120" s="665"/>
      <c r="B120" s="666"/>
      <c r="C120" s="1518"/>
      <c r="D120" s="280"/>
      <c r="E120" s="647"/>
      <c r="F120" s="647"/>
      <c r="G120" s="648">
        <f t="shared" si="6"/>
        <v>0</v>
      </c>
      <c r="H120" s="652"/>
      <c r="I120" s="1539"/>
      <c r="J120" s="1681"/>
      <c r="K120" s="1681"/>
    </row>
    <row r="121" spans="1:11" s="334" customFormat="1" ht="15.6" hidden="1">
      <c r="A121" s="665"/>
      <c r="B121" s="666"/>
      <c r="C121" s="1518"/>
      <c r="D121" s="280"/>
      <c r="E121" s="647"/>
      <c r="F121" s="647"/>
      <c r="G121" s="648">
        <f t="shared" si="6"/>
        <v>0</v>
      </c>
      <c r="H121" s="652"/>
      <c r="I121" s="1539"/>
      <c r="J121" s="1681"/>
      <c r="K121" s="1681"/>
    </row>
    <row r="122" spans="1:11" s="334" customFormat="1" ht="15.6" hidden="1">
      <c r="A122" s="665"/>
      <c r="B122" s="666"/>
      <c r="C122" s="1518"/>
      <c r="D122" s="280"/>
      <c r="E122" s="647"/>
      <c r="F122" s="647"/>
      <c r="G122" s="648">
        <f t="shared" si="6"/>
        <v>0</v>
      </c>
      <c r="H122" s="652"/>
      <c r="I122" s="1539"/>
      <c r="J122" s="1681"/>
      <c r="K122" s="1681"/>
    </row>
    <row r="123" spans="1:11" s="334" customFormat="1" ht="14.4" thickBot="1">
      <c r="A123" s="335"/>
      <c r="B123" s="336"/>
      <c r="C123" s="136" t="s">
        <v>168</v>
      </c>
      <c r="D123" s="337">
        <f>D111+D114</f>
        <v>49000</v>
      </c>
      <c r="E123" s="337">
        <f>E111+E114</f>
        <v>115115</v>
      </c>
      <c r="F123" s="337">
        <f>F111+F114</f>
        <v>23291</v>
      </c>
      <c r="G123" s="667">
        <f t="shared" si="6"/>
        <v>138406</v>
      </c>
      <c r="H123" s="337">
        <f>H111+H114</f>
        <v>140215</v>
      </c>
      <c r="I123" s="1575">
        <f>H123/G123</f>
        <v>1.0130702426195397</v>
      </c>
      <c r="J123" s="1576"/>
      <c r="K123" s="1576"/>
    </row>
    <row r="124" spans="1:11" s="334" customFormat="1" ht="16.2" thickBot="1">
      <c r="A124" s="338"/>
      <c r="B124" s="339"/>
      <c r="C124" s="340" t="s">
        <v>298</v>
      </c>
      <c r="D124" s="341">
        <f>D49+D82+D109+D123</f>
        <v>683370</v>
      </c>
      <c r="E124" s="341">
        <f>E49+E82+E109+E123</f>
        <v>2573619</v>
      </c>
      <c r="F124" s="487">
        <f>F49+F82+F109+F123</f>
        <v>53305</v>
      </c>
      <c r="G124" s="487">
        <f>G49+G82+G109+G123</f>
        <v>2626924</v>
      </c>
      <c r="H124" s="494">
        <f>H49+H82+H109+H123</f>
        <v>2392966</v>
      </c>
      <c r="I124" s="1569">
        <f>H124/G124</f>
        <v>0.91093842075370279</v>
      </c>
      <c r="J124" s="1577"/>
      <c r="K124" s="1577"/>
    </row>
    <row r="125" spans="1:11" s="334" customFormat="1" ht="13.8" hidden="1">
      <c r="A125" s="668"/>
      <c r="B125" s="342"/>
      <c r="C125" s="343"/>
      <c r="D125" s="669"/>
      <c r="E125" s="670"/>
      <c r="F125" s="417"/>
      <c r="G125" s="417"/>
      <c r="H125" s="1582"/>
      <c r="I125" s="1583"/>
      <c r="J125" s="1584"/>
      <c r="K125" s="1584"/>
    </row>
    <row r="126" spans="1:11" s="334" customFormat="1" ht="14.4" hidden="1" thickBot="1">
      <c r="A126" s="671"/>
      <c r="B126" s="483"/>
      <c r="C126" s="483"/>
      <c r="D126" s="497"/>
      <c r="E126" s="638"/>
      <c r="F126" s="562"/>
      <c r="G126" s="562"/>
      <c r="H126" s="1580"/>
      <c r="I126" s="1581"/>
      <c r="J126" s="1515"/>
      <c r="K126" s="1515"/>
    </row>
    <row r="127" spans="1:11" s="334" customFormat="1" ht="16.2" thickBot="1">
      <c r="A127" s="260"/>
      <c r="B127" s="346"/>
      <c r="C127" s="346" t="s">
        <v>169</v>
      </c>
      <c r="D127" s="347"/>
      <c r="E127" s="672"/>
      <c r="F127" s="348"/>
      <c r="G127" s="348"/>
      <c r="H127" s="685"/>
      <c r="I127" s="1562"/>
      <c r="J127" s="381"/>
      <c r="K127" s="381"/>
    </row>
    <row r="128" spans="1:11" s="334" customFormat="1" ht="14.4" thickBot="1">
      <c r="A128" s="1719">
        <v>5</v>
      </c>
      <c r="B128" s="1720"/>
      <c r="C128" s="1721" t="s">
        <v>175</v>
      </c>
      <c r="D128" s="1722">
        <f>D129+D195+D208</f>
        <v>672701</v>
      </c>
      <c r="E128" s="674">
        <f>E129+E195+E208</f>
        <v>2539982</v>
      </c>
      <c r="F128" s="675">
        <f>F129+F195+F208</f>
        <v>53305</v>
      </c>
      <c r="G128" s="675">
        <f t="shared" ref="G128:G194" si="9">SUM(E128:F128)</f>
        <v>2593287</v>
      </c>
      <c r="H128" s="287">
        <f>H129+H195+H208</f>
        <v>507525</v>
      </c>
      <c r="I128" s="1569">
        <f>H128/G128</f>
        <v>0.19570722407508309</v>
      </c>
      <c r="J128" s="287"/>
      <c r="K128" s="287"/>
    </row>
    <row r="129" spans="1:12" ht="13.8">
      <c r="A129" s="1727"/>
      <c r="B129" s="1728">
        <v>1</v>
      </c>
      <c r="C129" s="1729" t="s">
        <v>176</v>
      </c>
      <c r="D129" s="1730">
        <f>SUM(D130:D194)</f>
        <v>584699</v>
      </c>
      <c r="E129" s="677">
        <f>SUM(E130:E194)</f>
        <v>2402618</v>
      </c>
      <c r="F129" s="678">
        <f>SUM(F130:F194)</f>
        <v>-268800</v>
      </c>
      <c r="G129" s="678">
        <f t="shared" si="9"/>
        <v>2133818</v>
      </c>
      <c r="H129" s="1578">
        <f>SUM(H130:H194)</f>
        <v>391856</v>
      </c>
      <c r="I129" s="1579">
        <f>H129/G129</f>
        <v>0.18364077911049584</v>
      </c>
      <c r="J129" s="1568"/>
      <c r="K129" s="1568"/>
    </row>
    <row r="130" spans="1:12" s="261" customFormat="1" ht="15.6">
      <c r="A130" s="333"/>
      <c r="B130" s="331"/>
      <c r="C130" s="679" t="s">
        <v>125</v>
      </c>
      <c r="D130" s="1716">
        <v>20000</v>
      </c>
      <c r="E130" s="680">
        <v>20000</v>
      </c>
      <c r="F130" s="363"/>
      <c r="G130" s="363">
        <f t="shared" si="9"/>
        <v>20000</v>
      </c>
      <c r="H130" s="363"/>
      <c r="I130" s="1539"/>
      <c r="J130" s="363"/>
      <c r="K130" s="363"/>
    </row>
    <row r="131" spans="1:12" ht="15" customHeight="1">
      <c r="A131" s="333"/>
      <c r="B131" s="331"/>
      <c r="C131" s="362" t="s">
        <v>711</v>
      </c>
      <c r="D131" s="356">
        <v>1270</v>
      </c>
      <c r="E131" s="680">
        <v>1270</v>
      </c>
      <c r="F131" s="363"/>
      <c r="G131" s="363">
        <f t="shared" si="9"/>
        <v>1270</v>
      </c>
      <c r="H131" s="363">
        <v>1046</v>
      </c>
      <c r="I131" s="1539">
        <f t="shared" ref="I131:I194" si="10">H131/G131</f>
        <v>0.82362204724409449</v>
      </c>
      <c r="J131" s="363"/>
      <c r="K131" s="363"/>
      <c r="L131" s="1717"/>
    </row>
    <row r="132" spans="1:12" ht="15" customHeight="1">
      <c r="A132" s="333"/>
      <c r="B132" s="331"/>
      <c r="C132" s="679" t="s">
        <v>712</v>
      </c>
      <c r="D132" s="826">
        <v>18000</v>
      </c>
      <c r="E132" s="680">
        <v>18000</v>
      </c>
      <c r="F132" s="363"/>
      <c r="G132" s="363">
        <f t="shared" si="9"/>
        <v>18000</v>
      </c>
      <c r="H132" s="363">
        <v>18000</v>
      </c>
      <c r="I132" s="1539">
        <f t="shared" si="10"/>
        <v>1</v>
      </c>
      <c r="J132" s="363"/>
      <c r="K132" s="363"/>
      <c r="L132" s="1717"/>
    </row>
    <row r="133" spans="1:12" ht="15" customHeight="1">
      <c r="A133" s="333"/>
      <c r="B133" s="331"/>
      <c r="C133" s="1723" t="s">
        <v>713</v>
      </c>
      <c r="D133" s="356">
        <v>10000</v>
      </c>
      <c r="E133" s="680">
        <v>10000</v>
      </c>
      <c r="F133" s="363"/>
      <c r="G133" s="363">
        <f t="shared" si="9"/>
        <v>10000</v>
      </c>
      <c r="H133" s="363">
        <v>1980</v>
      </c>
      <c r="I133" s="1539">
        <f t="shared" si="10"/>
        <v>0.19800000000000001</v>
      </c>
      <c r="J133" s="363"/>
      <c r="K133" s="363"/>
      <c r="L133" s="1717"/>
    </row>
    <row r="134" spans="1:12" ht="15" customHeight="1">
      <c r="A134" s="333"/>
      <c r="B134" s="331"/>
      <c r="C134" s="679" t="s">
        <v>459</v>
      </c>
      <c r="D134" s="356">
        <v>35000</v>
      </c>
      <c r="E134" s="680">
        <v>25203</v>
      </c>
      <c r="F134" s="363"/>
      <c r="G134" s="363">
        <f t="shared" si="9"/>
        <v>25203</v>
      </c>
      <c r="H134" s="363"/>
      <c r="I134" s="1539"/>
      <c r="J134" s="363"/>
      <c r="K134" s="363"/>
      <c r="L134" s="1717"/>
    </row>
    <row r="135" spans="1:12" ht="15" customHeight="1">
      <c r="A135" s="333"/>
      <c r="B135" s="331"/>
      <c r="C135" s="649" t="s">
        <v>714</v>
      </c>
      <c r="D135" s="1682">
        <v>15875</v>
      </c>
      <c r="E135" s="1687">
        <v>15875</v>
      </c>
      <c r="F135" s="275"/>
      <c r="G135" s="275">
        <f t="shared" si="9"/>
        <v>15875</v>
      </c>
      <c r="H135" s="363"/>
      <c r="I135" s="1539"/>
      <c r="J135" s="363"/>
      <c r="K135" s="363"/>
      <c r="L135" s="1717"/>
    </row>
    <row r="136" spans="1:12" ht="15" customHeight="1">
      <c r="A136" s="333"/>
      <c r="B136" s="331"/>
      <c r="C136" s="679" t="s">
        <v>9</v>
      </c>
      <c r="D136" s="1682">
        <v>30000</v>
      </c>
      <c r="E136" s="1687">
        <v>19466</v>
      </c>
      <c r="F136" s="275"/>
      <c r="G136" s="363">
        <f t="shared" si="9"/>
        <v>19466</v>
      </c>
      <c r="H136" s="363">
        <v>15353</v>
      </c>
      <c r="I136" s="1539">
        <f t="shared" si="10"/>
        <v>0.78870851741497994</v>
      </c>
      <c r="J136" s="363"/>
      <c r="K136" s="363"/>
      <c r="L136" s="1717"/>
    </row>
    <row r="137" spans="1:12" ht="15" customHeight="1">
      <c r="A137" s="333"/>
      <c r="B137" s="331"/>
      <c r="C137" s="679" t="s">
        <v>970</v>
      </c>
      <c r="D137" s="1682"/>
      <c r="E137" s="1687">
        <v>4700</v>
      </c>
      <c r="F137" s="275"/>
      <c r="G137" s="363">
        <f t="shared" si="9"/>
        <v>4700</v>
      </c>
      <c r="H137" s="363"/>
      <c r="I137" s="1539"/>
      <c r="J137" s="363"/>
      <c r="K137" s="363"/>
      <c r="L137" s="1717"/>
    </row>
    <row r="138" spans="1:12" ht="15" customHeight="1">
      <c r="A138" s="333"/>
      <c r="B138" s="331"/>
      <c r="C138" s="451" t="s">
        <v>596</v>
      </c>
      <c r="D138" s="356">
        <v>5000</v>
      </c>
      <c r="E138" s="680">
        <v>5000</v>
      </c>
      <c r="F138" s="363"/>
      <c r="G138" s="363">
        <f t="shared" si="9"/>
        <v>5000</v>
      </c>
      <c r="H138" s="363">
        <v>853</v>
      </c>
      <c r="I138" s="1539">
        <f t="shared" si="10"/>
        <v>0.1706</v>
      </c>
      <c r="J138" s="363"/>
      <c r="K138" s="363"/>
      <c r="L138" s="1717"/>
    </row>
    <row r="139" spans="1:12" ht="18" customHeight="1">
      <c r="A139" s="333"/>
      <c r="B139" s="331"/>
      <c r="C139" s="1808" t="s">
        <v>715</v>
      </c>
      <c r="D139" s="356">
        <v>50000</v>
      </c>
      <c r="E139" s="680">
        <v>8219</v>
      </c>
      <c r="F139" s="363"/>
      <c r="G139" s="363">
        <f t="shared" si="9"/>
        <v>8219</v>
      </c>
      <c r="H139" s="363"/>
      <c r="I139" s="1539"/>
      <c r="J139" s="363"/>
      <c r="K139" s="363"/>
      <c r="L139" s="1717"/>
    </row>
    <row r="140" spans="1:12" ht="15" customHeight="1">
      <c r="A140" s="333"/>
      <c r="B140" s="331"/>
      <c r="C140" s="1808" t="s">
        <v>255</v>
      </c>
      <c r="D140" s="356">
        <v>40000</v>
      </c>
      <c r="E140" s="680">
        <v>53906</v>
      </c>
      <c r="F140" s="363"/>
      <c r="G140" s="363">
        <f t="shared" si="9"/>
        <v>53906</v>
      </c>
      <c r="H140" s="363">
        <v>50215</v>
      </c>
      <c r="I140" s="1539">
        <f t="shared" si="10"/>
        <v>0.93152895781545653</v>
      </c>
      <c r="J140" s="363"/>
      <c r="K140" s="363"/>
      <c r="L140" s="1717"/>
    </row>
    <row r="141" spans="1:12" ht="15" customHeight="1">
      <c r="A141" s="333"/>
      <c r="B141" s="331"/>
      <c r="C141" s="1808" t="s">
        <v>976</v>
      </c>
      <c r="D141" s="356"/>
      <c r="E141" s="680">
        <v>6489</v>
      </c>
      <c r="F141" s="363"/>
      <c r="G141" s="363">
        <f t="shared" si="9"/>
        <v>6489</v>
      </c>
      <c r="H141" s="363">
        <v>5400</v>
      </c>
      <c r="I141" s="1539">
        <f t="shared" si="10"/>
        <v>0.83217753120665738</v>
      </c>
      <c r="J141" s="363"/>
      <c r="K141" s="363"/>
      <c r="L141" s="1717"/>
    </row>
    <row r="142" spans="1:12" ht="15" customHeight="1">
      <c r="A142" s="333"/>
      <c r="B142" s="331"/>
      <c r="C142" s="1808" t="s">
        <v>716</v>
      </c>
      <c r="D142" s="356">
        <v>1000</v>
      </c>
      <c r="E142" s="680">
        <v>800</v>
      </c>
      <c r="F142" s="363"/>
      <c r="G142" s="363">
        <f t="shared" si="9"/>
        <v>800</v>
      </c>
      <c r="H142" s="363">
        <v>539</v>
      </c>
      <c r="I142" s="1539">
        <f t="shared" si="10"/>
        <v>0.67374999999999996</v>
      </c>
      <c r="J142" s="363"/>
      <c r="K142" s="363"/>
      <c r="L142" s="1717"/>
    </row>
    <row r="143" spans="1:12" ht="15" customHeight="1">
      <c r="A143" s="333"/>
      <c r="B143" s="331"/>
      <c r="C143" s="1808" t="s">
        <v>975</v>
      </c>
      <c r="D143" s="356"/>
      <c r="E143" s="680">
        <v>1100</v>
      </c>
      <c r="F143" s="363"/>
      <c r="G143" s="363">
        <f t="shared" si="9"/>
        <v>1100</v>
      </c>
      <c r="H143" s="363">
        <v>842</v>
      </c>
      <c r="I143" s="1539">
        <f t="shared" si="10"/>
        <v>0.7654545454545455</v>
      </c>
      <c r="J143" s="363"/>
      <c r="K143" s="363"/>
      <c r="L143" s="1717"/>
    </row>
    <row r="144" spans="1:12" ht="15" customHeight="1">
      <c r="A144" s="333"/>
      <c r="B144" s="331"/>
      <c r="C144" s="1808" t="s">
        <v>718</v>
      </c>
      <c r="D144" s="356">
        <v>15000</v>
      </c>
      <c r="E144" s="680">
        <v>15000</v>
      </c>
      <c r="F144" s="363"/>
      <c r="G144" s="363">
        <f t="shared" si="9"/>
        <v>15000</v>
      </c>
      <c r="H144" s="363">
        <v>7479</v>
      </c>
      <c r="I144" s="1539">
        <f t="shared" si="10"/>
        <v>0.49859999999999999</v>
      </c>
      <c r="J144" s="363"/>
      <c r="K144" s="363"/>
      <c r="L144" s="1717"/>
    </row>
    <row r="145" spans="1:12" ht="15" hidden="1" customHeight="1">
      <c r="A145" s="333"/>
      <c r="B145" s="331"/>
      <c r="C145" s="1808"/>
      <c r="D145" s="1404"/>
      <c r="E145" s="680"/>
      <c r="F145" s="363"/>
      <c r="G145" s="363">
        <f t="shared" si="9"/>
        <v>0</v>
      </c>
      <c r="H145" s="363"/>
      <c r="I145" s="1539" t="e">
        <f t="shared" si="10"/>
        <v>#DIV/0!</v>
      </c>
      <c r="J145" s="363"/>
      <c r="K145" s="363"/>
      <c r="L145" s="1717"/>
    </row>
    <row r="146" spans="1:12" ht="15" hidden="1" customHeight="1">
      <c r="A146" s="333"/>
      <c r="B146" s="331"/>
      <c r="C146" s="1808"/>
      <c r="D146" s="1404"/>
      <c r="E146" s="680"/>
      <c r="F146" s="363"/>
      <c r="G146" s="363">
        <f t="shared" si="9"/>
        <v>0</v>
      </c>
      <c r="H146" s="363"/>
      <c r="I146" s="1539" t="e">
        <f t="shared" si="10"/>
        <v>#DIV/0!</v>
      </c>
      <c r="J146" s="363"/>
      <c r="K146" s="363"/>
      <c r="L146" s="1717"/>
    </row>
    <row r="147" spans="1:12" ht="15" customHeight="1">
      <c r="A147" s="333"/>
      <c r="B147" s="331"/>
      <c r="C147" s="679" t="s">
        <v>707</v>
      </c>
      <c r="D147" s="356">
        <v>50000</v>
      </c>
      <c r="E147" s="680">
        <v>50955</v>
      </c>
      <c r="F147" s="363">
        <v>27718</v>
      </c>
      <c r="G147" s="363">
        <f t="shared" si="9"/>
        <v>78673</v>
      </c>
      <c r="H147" s="363"/>
      <c r="I147" s="1539"/>
      <c r="J147" s="363"/>
      <c r="K147" s="363"/>
      <c r="L147" s="1717"/>
    </row>
    <row r="148" spans="1:12" ht="15" customHeight="1">
      <c r="A148" s="333"/>
      <c r="B148" s="331"/>
      <c r="C148" s="362" t="s">
        <v>456</v>
      </c>
      <c r="D148" s="1731">
        <v>40000</v>
      </c>
      <c r="E148" s="680">
        <v>8210</v>
      </c>
      <c r="F148" s="363"/>
      <c r="G148" s="363">
        <f t="shared" si="9"/>
        <v>8210</v>
      </c>
      <c r="H148" s="363">
        <v>7804</v>
      </c>
      <c r="I148" s="1539">
        <f t="shared" si="10"/>
        <v>0.95054811205846523</v>
      </c>
      <c r="J148" s="363"/>
      <c r="K148" s="363"/>
      <c r="L148" s="1717"/>
    </row>
    <row r="149" spans="1:12" ht="15" customHeight="1">
      <c r="A149" s="333"/>
      <c r="B149" s="331"/>
      <c r="C149" s="362" t="s">
        <v>980</v>
      </c>
      <c r="D149" s="1731"/>
      <c r="E149" s="680">
        <v>19050</v>
      </c>
      <c r="F149" s="363"/>
      <c r="G149" s="363">
        <f t="shared" si="9"/>
        <v>19050</v>
      </c>
      <c r="H149" s="363">
        <v>15000</v>
      </c>
      <c r="I149" s="1539">
        <f t="shared" si="10"/>
        <v>0.78740157480314965</v>
      </c>
      <c r="J149" s="363"/>
      <c r="K149" s="363"/>
      <c r="L149" s="1717"/>
    </row>
    <row r="150" spans="1:12" ht="15" customHeight="1">
      <c r="A150" s="333"/>
      <c r="B150" s="331"/>
      <c r="C150" s="362" t="s">
        <v>678</v>
      </c>
      <c r="D150" s="1731">
        <v>2000</v>
      </c>
      <c r="E150" s="680">
        <v>2000</v>
      </c>
      <c r="F150" s="363"/>
      <c r="G150" s="363">
        <f t="shared" si="9"/>
        <v>2000</v>
      </c>
      <c r="H150" s="363">
        <v>1170</v>
      </c>
      <c r="I150" s="1539">
        <f t="shared" si="10"/>
        <v>0.58499999999999996</v>
      </c>
      <c r="J150" s="363"/>
      <c r="K150" s="363"/>
      <c r="L150" s="1717"/>
    </row>
    <row r="151" spans="1:12" ht="15" customHeight="1">
      <c r="A151" s="333"/>
      <c r="B151" s="331"/>
      <c r="C151" s="679" t="s">
        <v>128</v>
      </c>
      <c r="D151" s="356">
        <v>60000</v>
      </c>
      <c r="E151" s="680">
        <v>60000</v>
      </c>
      <c r="F151" s="363"/>
      <c r="G151" s="363">
        <f t="shared" si="9"/>
        <v>60000</v>
      </c>
      <c r="H151" s="363">
        <v>59998</v>
      </c>
      <c r="I151" s="1539">
        <f t="shared" si="10"/>
        <v>0.99996666666666667</v>
      </c>
      <c r="J151" s="363"/>
      <c r="K151" s="363"/>
      <c r="L151" s="1717"/>
    </row>
    <row r="152" spans="1:12" ht="15" customHeight="1">
      <c r="A152" s="333"/>
      <c r="B152" s="331"/>
      <c r="C152" s="679" t="s">
        <v>129</v>
      </c>
      <c r="D152" s="356">
        <v>20000</v>
      </c>
      <c r="E152" s="680">
        <v>23300</v>
      </c>
      <c r="F152" s="363">
        <v>1675</v>
      </c>
      <c r="G152" s="363">
        <f t="shared" si="9"/>
        <v>24975</v>
      </c>
      <c r="H152" s="363">
        <v>24970</v>
      </c>
      <c r="I152" s="1539">
        <f t="shared" si="10"/>
        <v>0.99979979979979983</v>
      </c>
      <c r="J152" s="363"/>
      <c r="K152" s="363"/>
      <c r="L152" s="1717"/>
    </row>
    <row r="153" spans="1:12" ht="15" customHeight="1">
      <c r="A153" s="333"/>
      <c r="B153" s="331"/>
      <c r="C153" s="679" t="s">
        <v>52</v>
      </c>
      <c r="D153" s="356">
        <v>2100</v>
      </c>
      <c r="E153" s="680">
        <v>7750</v>
      </c>
      <c r="F153" s="363"/>
      <c r="G153" s="363">
        <f t="shared" si="9"/>
        <v>7750</v>
      </c>
      <c r="H153" s="363">
        <v>7749</v>
      </c>
      <c r="I153" s="1539">
        <f t="shared" si="10"/>
        <v>0.99987096774193551</v>
      </c>
      <c r="J153" s="363"/>
      <c r="K153" s="363"/>
      <c r="L153" s="1717"/>
    </row>
    <row r="154" spans="1:12" ht="15" customHeight="1">
      <c r="A154" s="333"/>
      <c r="B154" s="331"/>
      <c r="C154" s="1808" t="s">
        <v>461</v>
      </c>
      <c r="D154" s="356">
        <v>5000</v>
      </c>
      <c r="E154" s="680">
        <v>5000</v>
      </c>
      <c r="F154" s="363"/>
      <c r="G154" s="363">
        <f t="shared" si="9"/>
        <v>5000</v>
      </c>
      <c r="H154" s="363"/>
      <c r="I154" s="1539"/>
      <c r="J154" s="363"/>
      <c r="K154" s="363"/>
      <c r="L154" s="1717"/>
    </row>
    <row r="155" spans="1:12" ht="15" customHeight="1">
      <c r="A155" s="333"/>
      <c r="B155" s="331"/>
      <c r="C155" s="1808" t="s">
        <v>462</v>
      </c>
      <c r="D155" s="356">
        <v>5000</v>
      </c>
      <c r="E155" s="680">
        <v>5000</v>
      </c>
      <c r="F155" s="363"/>
      <c r="G155" s="363">
        <f t="shared" si="9"/>
        <v>5000</v>
      </c>
      <c r="H155" s="363"/>
      <c r="I155" s="1539"/>
      <c r="J155" s="363"/>
      <c r="K155" s="363"/>
      <c r="L155" s="1717"/>
    </row>
    <row r="156" spans="1:12" ht="15" hidden="1" customHeight="1">
      <c r="A156" s="333"/>
      <c r="B156" s="331"/>
      <c r="C156" s="1813"/>
      <c r="D156" s="356"/>
      <c r="E156" s="680"/>
      <c r="F156" s="363"/>
      <c r="G156" s="363">
        <f t="shared" si="9"/>
        <v>0</v>
      </c>
      <c r="H156" s="363"/>
      <c r="I156" s="1539" t="e">
        <f t="shared" si="10"/>
        <v>#DIV/0!</v>
      </c>
      <c r="J156" s="363"/>
      <c r="K156" s="363"/>
      <c r="L156" s="1717"/>
    </row>
    <row r="157" spans="1:12" ht="15" hidden="1" customHeight="1">
      <c r="A157" s="333"/>
      <c r="B157" s="331"/>
      <c r="C157" s="649"/>
      <c r="D157" s="356"/>
      <c r="E157" s="680"/>
      <c r="F157" s="363"/>
      <c r="G157" s="363">
        <f t="shared" si="9"/>
        <v>0</v>
      </c>
      <c r="H157" s="363"/>
      <c r="I157" s="1539" t="e">
        <f t="shared" si="10"/>
        <v>#DIV/0!</v>
      </c>
      <c r="J157" s="363"/>
      <c r="K157" s="363"/>
      <c r="L157" s="1717"/>
    </row>
    <row r="158" spans="1:12" ht="15" customHeight="1">
      <c r="A158" s="333"/>
      <c r="B158" s="331"/>
      <c r="C158" s="1808" t="s">
        <v>616</v>
      </c>
      <c r="D158" s="356">
        <v>25000</v>
      </c>
      <c r="E158" s="680">
        <v>23644</v>
      </c>
      <c r="F158" s="363"/>
      <c r="G158" s="363">
        <f t="shared" si="9"/>
        <v>23644</v>
      </c>
      <c r="H158" s="363">
        <v>5380</v>
      </c>
      <c r="I158" s="1539">
        <f t="shared" si="10"/>
        <v>0.22754187108780241</v>
      </c>
      <c r="J158" s="363"/>
      <c r="K158" s="363"/>
      <c r="L158" s="1717"/>
    </row>
    <row r="159" spans="1:12" ht="15" customHeight="1">
      <c r="A159" s="333"/>
      <c r="B159" s="331"/>
      <c r="C159" s="1808" t="s">
        <v>1001</v>
      </c>
      <c r="D159" s="356"/>
      <c r="E159" s="680">
        <v>2800</v>
      </c>
      <c r="F159" s="363"/>
      <c r="G159" s="363">
        <f t="shared" si="9"/>
        <v>2800</v>
      </c>
      <c r="H159" s="363">
        <v>596</v>
      </c>
      <c r="I159" s="1539">
        <f t="shared" si="10"/>
        <v>0.21285714285714286</v>
      </c>
      <c r="J159" s="363"/>
      <c r="K159" s="363"/>
      <c r="L159" s="1717"/>
    </row>
    <row r="160" spans="1:12" ht="15" customHeight="1">
      <c r="A160" s="333"/>
      <c r="B160" s="331"/>
      <c r="C160" s="1808" t="s">
        <v>997</v>
      </c>
      <c r="D160" s="356"/>
      <c r="E160" s="680">
        <v>145</v>
      </c>
      <c r="F160" s="363"/>
      <c r="G160" s="363">
        <f t="shared" si="9"/>
        <v>145</v>
      </c>
      <c r="H160" s="363">
        <v>144</v>
      </c>
      <c r="I160" s="1539">
        <f t="shared" si="10"/>
        <v>0.99310344827586206</v>
      </c>
      <c r="J160" s="363"/>
      <c r="K160" s="363"/>
      <c r="L160" s="1717"/>
    </row>
    <row r="161" spans="1:12" ht="15" customHeight="1">
      <c r="A161" s="333"/>
      <c r="B161" s="331"/>
      <c r="C161" s="1808" t="s">
        <v>988</v>
      </c>
      <c r="D161" s="356"/>
      <c r="E161" s="680">
        <v>10000</v>
      </c>
      <c r="F161" s="363"/>
      <c r="G161" s="363">
        <f t="shared" si="9"/>
        <v>10000</v>
      </c>
      <c r="H161" s="363">
        <v>4450</v>
      </c>
      <c r="I161" s="1539">
        <f t="shared" si="10"/>
        <v>0.44500000000000001</v>
      </c>
      <c r="J161" s="363"/>
      <c r="K161" s="363"/>
      <c r="L161" s="1717"/>
    </row>
    <row r="162" spans="1:12" ht="15" hidden="1" customHeight="1">
      <c r="A162" s="333"/>
      <c r="B162" s="331"/>
      <c r="C162" s="1723"/>
      <c r="D162" s="356"/>
      <c r="E162" s="680"/>
      <c r="F162" s="363"/>
      <c r="G162" s="363">
        <f t="shared" si="9"/>
        <v>0</v>
      </c>
      <c r="H162" s="363"/>
      <c r="I162" s="1539" t="e">
        <f t="shared" si="10"/>
        <v>#DIV/0!</v>
      </c>
      <c r="J162" s="363"/>
      <c r="K162" s="363"/>
      <c r="L162" s="1717"/>
    </row>
    <row r="163" spans="1:12" ht="15" hidden="1" customHeight="1">
      <c r="A163" s="333"/>
      <c r="B163" s="331"/>
      <c r="C163" s="679"/>
      <c r="D163" s="356"/>
      <c r="E163" s="680"/>
      <c r="F163" s="363"/>
      <c r="G163" s="363">
        <f t="shared" si="9"/>
        <v>0</v>
      </c>
      <c r="H163" s="363"/>
      <c r="I163" s="1539" t="e">
        <f t="shared" si="10"/>
        <v>#DIV/0!</v>
      </c>
      <c r="J163" s="363"/>
      <c r="K163" s="363"/>
      <c r="L163" s="1717"/>
    </row>
    <row r="164" spans="1:12" ht="15" hidden="1" customHeight="1">
      <c r="A164" s="333"/>
      <c r="B164" s="331"/>
      <c r="C164" s="679"/>
      <c r="D164" s="356"/>
      <c r="E164" s="680"/>
      <c r="F164" s="363"/>
      <c r="G164" s="363">
        <f t="shared" si="9"/>
        <v>0</v>
      </c>
      <c r="H164" s="363"/>
      <c r="I164" s="1539" t="e">
        <f t="shared" si="10"/>
        <v>#DIV/0!</v>
      </c>
      <c r="J164" s="363"/>
      <c r="K164" s="363"/>
      <c r="L164" s="1717"/>
    </row>
    <row r="165" spans="1:12" ht="15" customHeight="1">
      <c r="A165" s="333"/>
      <c r="B165" s="331"/>
      <c r="C165" s="1723" t="s">
        <v>458</v>
      </c>
      <c r="D165" s="356">
        <v>4000</v>
      </c>
      <c r="E165" s="680">
        <v>8000</v>
      </c>
      <c r="F165" s="363"/>
      <c r="G165" s="363">
        <f t="shared" si="9"/>
        <v>8000</v>
      </c>
      <c r="H165" s="363">
        <v>5841</v>
      </c>
      <c r="I165" s="1539">
        <f t="shared" si="10"/>
        <v>0.73012500000000002</v>
      </c>
      <c r="J165" s="363"/>
      <c r="K165" s="363"/>
      <c r="L165" s="1717"/>
    </row>
    <row r="166" spans="1:12" ht="15" customHeight="1">
      <c r="A166" s="333"/>
      <c r="B166" s="331"/>
      <c r="C166" s="649" t="s">
        <v>279</v>
      </c>
      <c r="D166" s="356">
        <v>86134</v>
      </c>
      <c r="E166" s="680">
        <v>86134</v>
      </c>
      <c r="F166" s="363"/>
      <c r="G166" s="363">
        <f t="shared" si="9"/>
        <v>86134</v>
      </c>
      <c r="H166" s="363">
        <v>73248</v>
      </c>
      <c r="I166" s="1539">
        <f t="shared" si="10"/>
        <v>0.85039589476861632</v>
      </c>
      <c r="J166" s="363"/>
      <c r="K166" s="363"/>
      <c r="L166" s="1717"/>
    </row>
    <row r="167" spans="1:12" ht="15" customHeight="1">
      <c r="A167" s="333"/>
      <c r="B167" s="331"/>
      <c r="C167" s="649" t="s">
        <v>68</v>
      </c>
      <c r="D167" s="356"/>
      <c r="E167" s="680">
        <v>449849</v>
      </c>
      <c r="F167" s="363"/>
      <c r="G167" s="363">
        <f t="shared" si="9"/>
        <v>449849</v>
      </c>
      <c r="H167" s="363">
        <v>6731</v>
      </c>
      <c r="I167" s="1539">
        <f t="shared" si="10"/>
        <v>1.4962798627984056E-2</v>
      </c>
      <c r="J167" s="363"/>
      <c r="K167" s="363"/>
      <c r="L167" s="1717"/>
    </row>
    <row r="168" spans="1:12" ht="15" customHeight="1">
      <c r="A168" s="333"/>
      <c r="B168" s="331"/>
      <c r="C168" s="649" t="s">
        <v>69</v>
      </c>
      <c r="D168" s="356"/>
      <c r="E168" s="680">
        <v>54999</v>
      </c>
      <c r="F168" s="363"/>
      <c r="G168" s="363">
        <f t="shared" si="9"/>
        <v>54999</v>
      </c>
      <c r="H168" s="363">
        <v>203</v>
      </c>
      <c r="I168" s="1982">
        <f t="shared" si="10"/>
        <v>3.6909761995672649E-3</v>
      </c>
      <c r="J168" s="363"/>
      <c r="K168" s="363"/>
      <c r="L168" s="1717"/>
    </row>
    <row r="169" spans="1:12" ht="15" customHeight="1">
      <c r="A169" s="333"/>
      <c r="B169" s="331"/>
      <c r="C169" s="649" t="s">
        <v>70</v>
      </c>
      <c r="D169" s="356"/>
      <c r="E169" s="680">
        <v>250995</v>
      </c>
      <c r="F169" s="363"/>
      <c r="G169" s="363">
        <f t="shared" si="9"/>
        <v>250995</v>
      </c>
      <c r="H169" s="363">
        <v>1223</v>
      </c>
      <c r="I169" s="1982">
        <f t="shared" si="10"/>
        <v>4.872607024044304E-3</v>
      </c>
      <c r="J169" s="363"/>
      <c r="K169" s="363"/>
      <c r="L169" s="1717"/>
    </row>
    <row r="170" spans="1:12" ht="15" customHeight="1">
      <c r="A170" s="333"/>
      <c r="B170" s="331"/>
      <c r="C170" s="649" t="s">
        <v>71</v>
      </c>
      <c r="D170" s="356"/>
      <c r="E170" s="680">
        <v>23396</v>
      </c>
      <c r="F170" s="363"/>
      <c r="G170" s="363">
        <f t="shared" si="9"/>
        <v>23396</v>
      </c>
      <c r="H170" s="363">
        <v>400</v>
      </c>
      <c r="I170" s="1539">
        <f t="shared" si="10"/>
        <v>1.7096939647803042E-2</v>
      </c>
      <c r="J170" s="363"/>
      <c r="K170" s="363"/>
      <c r="L170" s="1717"/>
    </row>
    <row r="171" spans="1:12" ht="15" customHeight="1">
      <c r="A171" s="333"/>
      <c r="B171" s="331"/>
      <c r="C171" s="1948" t="s">
        <v>956</v>
      </c>
      <c r="D171" s="356"/>
      <c r="E171" s="680">
        <v>2160</v>
      </c>
      <c r="F171" s="363"/>
      <c r="G171" s="363">
        <f t="shared" si="9"/>
        <v>2160</v>
      </c>
      <c r="H171" s="363">
        <v>1735</v>
      </c>
      <c r="I171" s="1539">
        <f t="shared" si="10"/>
        <v>0.8032407407407407</v>
      </c>
      <c r="J171" s="363"/>
      <c r="K171" s="363"/>
      <c r="L171" s="1717"/>
    </row>
    <row r="172" spans="1:12" ht="15" customHeight="1">
      <c r="A172" s="333"/>
      <c r="B172" s="331"/>
      <c r="C172" s="649" t="s">
        <v>957</v>
      </c>
      <c r="D172" s="356"/>
      <c r="E172" s="680">
        <v>300000</v>
      </c>
      <c r="F172" s="643">
        <v>-300000</v>
      </c>
      <c r="G172" s="363">
        <f t="shared" si="9"/>
        <v>0</v>
      </c>
      <c r="H172" s="363"/>
      <c r="I172" s="1539"/>
      <c r="J172" s="363"/>
      <c r="K172" s="363"/>
      <c r="L172" s="1717"/>
    </row>
    <row r="173" spans="1:12" ht="15" customHeight="1">
      <c r="A173" s="333"/>
      <c r="B173" s="331"/>
      <c r="C173" s="649" t="s">
        <v>958</v>
      </c>
      <c r="D173" s="356"/>
      <c r="E173" s="680">
        <v>495641</v>
      </c>
      <c r="F173" s="643"/>
      <c r="G173" s="363">
        <f t="shared" si="9"/>
        <v>495641</v>
      </c>
      <c r="H173" s="363">
        <v>2540</v>
      </c>
      <c r="I173" s="1539">
        <f t="shared" si="10"/>
        <v>5.1246769335063077E-3</v>
      </c>
      <c r="J173" s="363"/>
      <c r="K173" s="363"/>
      <c r="L173" s="1717"/>
    </row>
    <row r="174" spans="1:12" ht="15" customHeight="1">
      <c r="A174" s="333"/>
      <c r="B174" s="331"/>
      <c r="C174" s="649" t="s">
        <v>974</v>
      </c>
      <c r="D174" s="356"/>
      <c r="E174" s="680">
        <v>10111</v>
      </c>
      <c r="F174" s="643"/>
      <c r="G174" s="363">
        <f t="shared" si="9"/>
        <v>10111</v>
      </c>
      <c r="H174" s="363">
        <v>10517</v>
      </c>
      <c r="I174" s="1539">
        <f t="shared" si="10"/>
        <v>1.0401542874097518</v>
      </c>
      <c r="J174" s="363"/>
      <c r="K174" s="363"/>
      <c r="L174" s="1717"/>
    </row>
    <row r="175" spans="1:12" ht="15" customHeight="1">
      <c r="A175" s="333"/>
      <c r="B175" s="331"/>
      <c r="C175" s="1959" t="s">
        <v>1004</v>
      </c>
      <c r="D175" s="356"/>
      <c r="E175" s="680">
        <v>199921</v>
      </c>
      <c r="F175" s="643"/>
      <c r="G175" s="363">
        <f t="shared" si="9"/>
        <v>199921</v>
      </c>
      <c r="H175" s="363"/>
      <c r="I175" s="1539"/>
      <c r="J175" s="363"/>
      <c r="K175" s="363"/>
      <c r="L175" s="1717"/>
    </row>
    <row r="176" spans="1:12" ht="15" customHeight="1">
      <c r="A176" s="333"/>
      <c r="B176" s="331"/>
      <c r="C176" s="1726" t="s">
        <v>401</v>
      </c>
      <c r="D176" s="356"/>
      <c r="E176" s="680">
        <v>10050</v>
      </c>
      <c r="F176" s="643"/>
      <c r="G176" s="363">
        <f t="shared" si="9"/>
        <v>10050</v>
      </c>
      <c r="H176" s="363"/>
      <c r="I176" s="1539"/>
      <c r="J176" s="363"/>
      <c r="K176" s="363"/>
      <c r="L176" s="1717"/>
    </row>
    <row r="177" spans="1:12" ht="15" customHeight="1">
      <c r="A177" s="333"/>
      <c r="B177" s="331"/>
      <c r="C177" s="649" t="s">
        <v>73</v>
      </c>
      <c r="D177" s="356"/>
      <c r="E177" s="680">
        <v>2476</v>
      </c>
      <c r="F177" s="363"/>
      <c r="G177" s="363">
        <f t="shared" si="9"/>
        <v>2476</v>
      </c>
      <c r="H177" s="363"/>
      <c r="I177" s="1539"/>
      <c r="J177" s="363"/>
      <c r="K177" s="363"/>
      <c r="L177" s="1717"/>
    </row>
    <row r="178" spans="1:12" ht="15" customHeight="1">
      <c r="A178" s="333"/>
      <c r="B178" s="331"/>
      <c r="C178" s="649" t="s">
        <v>1008</v>
      </c>
      <c r="D178" s="356"/>
      <c r="E178" s="680"/>
      <c r="F178" s="363">
        <v>1000</v>
      </c>
      <c r="G178" s="363">
        <f t="shared" si="9"/>
        <v>1000</v>
      </c>
      <c r="H178" s="363">
        <v>997</v>
      </c>
      <c r="I178" s="1539">
        <f t="shared" si="10"/>
        <v>0.997</v>
      </c>
      <c r="J178" s="363"/>
      <c r="K178" s="363"/>
      <c r="L178" s="1717"/>
    </row>
    <row r="179" spans="1:12" ht="15" customHeight="1">
      <c r="A179" s="333"/>
      <c r="B179" s="331"/>
      <c r="C179" s="649" t="s">
        <v>75</v>
      </c>
      <c r="D179" s="356"/>
      <c r="E179" s="680">
        <v>60</v>
      </c>
      <c r="F179" s="363"/>
      <c r="G179" s="363">
        <f t="shared" si="9"/>
        <v>60</v>
      </c>
      <c r="H179" s="363">
        <v>60</v>
      </c>
      <c r="I179" s="1539">
        <f t="shared" si="10"/>
        <v>1</v>
      </c>
      <c r="J179" s="363"/>
      <c r="K179" s="363"/>
      <c r="L179" s="1717"/>
    </row>
    <row r="180" spans="1:12" ht="15" customHeight="1">
      <c r="A180" s="333"/>
      <c r="B180" s="331"/>
      <c r="C180" s="649" t="s">
        <v>225</v>
      </c>
      <c r="D180" s="356"/>
      <c r="E180" s="680">
        <v>200</v>
      </c>
      <c r="F180" s="363">
        <v>315</v>
      </c>
      <c r="G180" s="363">
        <f t="shared" si="9"/>
        <v>515</v>
      </c>
      <c r="H180" s="363">
        <v>535</v>
      </c>
      <c r="I180" s="1539">
        <f t="shared" si="10"/>
        <v>1.0388349514563107</v>
      </c>
      <c r="J180" s="363"/>
      <c r="K180" s="363"/>
      <c r="L180" s="1717"/>
    </row>
    <row r="181" spans="1:12" ht="15" customHeight="1">
      <c r="A181" s="333"/>
      <c r="B181" s="331"/>
      <c r="C181" s="649" t="s">
        <v>78</v>
      </c>
      <c r="D181" s="356"/>
      <c r="E181" s="680">
        <v>575</v>
      </c>
      <c r="F181" s="363"/>
      <c r="G181" s="363">
        <f t="shared" si="9"/>
        <v>575</v>
      </c>
      <c r="H181" s="363">
        <v>572</v>
      </c>
      <c r="I181" s="1539">
        <f t="shared" si="10"/>
        <v>0.99478260869565216</v>
      </c>
      <c r="J181" s="363"/>
      <c r="K181" s="363"/>
      <c r="L181" s="1717"/>
    </row>
    <row r="182" spans="1:12" ht="15" customHeight="1">
      <c r="A182" s="333"/>
      <c r="B182" s="331"/>
      <c r="C182" s="1808" t="s">
        <v>81</v>
      </c>
      <c r="D182" s="356"/>
      <c r="E182" s="680">
        <v>31115</v>
      </c>
      <c r="F182" s="363"/>
      <c r="G182" s="363">
        <f t="shared" si="9"/>
        <v>31115</v>
      </c>
      <c r="H182" s="363">
        <v>24500</v>
      </c>
      <c r="I182" s="1539">
        <f t="shared" si="10"/>
        <v>0.78740157480314965</v>
      </c>
      <c r="J182" s="363"/>
      <c r="K182" s="363"/>
      <c r="L182" s="1717"/>
    </row>
    <row r="183" spans="1:12" ht="15" customHeight="1">
      <c r="A183" s="333"/>
      <c r="B183" s="331"/>
      <c r="C183" s="649" t="s">
        <v>978</v>
      </c>
      <c r="D183" s="356"/>
      <c r="E183" s="680">
        <v>3000</v>
      </c>
      <c r="F183" s="363"/>
      <c r="G183" s="363">
        <f t="shared" si="9"/>
        <v>3000</v>
      </c>
      <c r="H183" s="363">
        <v>2950</v>
      </c>
      <c r="I183" s="1539">
        <f t="shared" si="10"/>
        <v>0.98333333333333328</v>
      </c>
      <c r="J183" s="363"/>
      <c r="K183" s="363"/>
      <c r="L183" s="1717"/>
    </row>
    <row r="184" spans="1:12" ht="15" hidden="1" customHeight="1">
      <c r="A184" s="333"/>
      <c r="B184" s="331"/>
      <c r="C184" s="649"/>
      <c r="D184" s="356"/>
      <c r="E184" s="680"/>
      <c r="F184" s="363"/>
      <c r="G184" s="363">
        <f t="shared" si="9"/>
        <v>0</v>
      </c>
      <c r="H184" s="363"/>
      <c r="I184" s="1539" t="e">
        <f t="shared" si="10"/>
        <v>#DIV/0!</v>
      </c>
      <c r="J184" s="363"/>
      <c r="K184" s="363"/>
      <c r="L184" s="1717"/>
    </row>
    <row r="185" spans="1:12" ht="15" customHeight="1">
      <c r="A185" s="333"/>
      <c r="B185" s="331"/>
      <c r="C185" s="649" t="s">
        <v>969</v>
      </c>
      <c r="D185" s="356"/>
      <c r="E185" s="680">
        <v>850</v>
      </c>
      <c r="F185" s="363"/>
      <c r="G185" s="363">
        <f t="shared" si="9"/>
        <v>850</v>
      </c>
      <c r="H185" s="363"/>
      <c r="I185" s="1539"/>
      <c r="J185" s="363"/>
      <c r="K185" s="363"/>
      <c r="L185" s="1717"/>
    </row>
    <row r="186" spans="1:12" ht="15" customHeight="1">
      <c r="A186" s="333"/>
      <c r="B186" s="331"/>
      <c r="C186" s="1808" t="s">
        <v>82</v>
      </c>
      <c r="D186" s="356"/>
      <c r="E186" s="680">
        <v>13960</v>
      </c>
      <c r="F186" s="363"/>
      <c r="G186" s="363">
        <f t="shared" si="9"/>
        <v>13960</v>
      </c>
      <c r="H186" s="363">
        <v>11002</v>
      </c>
      <c r="I186" s="1539">
        <f t="shared" si="10"/>
        <v>0.78810888252148992</v>
      </c>
      <c r="J186" s="363"/>
      <c r="K186" s="363"/>
      <c r="L186" s="1717"/>
    </row>
    <row r="187" spans="1:12" ht="15" customHeight="1">
      <c r="A187" s="333"/>
      <c r="B187" s="331"/>
      <c r="C187" s="649" t="s">
        <v>252</v>
      </c>
      <c r="D187" s="356">
        <v>4200</v>
      </c>
      <c r="E187" s="680">
        <v>4200</v>
      </c>
      <c r="F187" s="363"/>
      <c r="G187" s="363">
        <f t="shared" si="9"/>
        <v>4200</v>
      </c>
      <c r="H187" s="363"/>
      <c r="I187" s="1539">
        <f t="shared" si="10"/>
        <v>0</v>
      </c>
      <c r="J187" s="363"/>
      <c r="K187" s="363"/>
      <c r="L187" s="1717"/>
    </row>
    <row r="188" spans="1:12" ht="15" customHeight="1">
      <c r="A188" s="333"/>
      <c r="B188" s="331"/>
      <c r="C188" s="649" t="s">
        <v>708</v>
      </c>
      <c r="D188" s="356">
        <v>8128</v>
      </c>
      <c r="E188" s="680">
        <v>8128</v>
      </c>
      <c r="F188" s="363"/>
      <c r="G188" s="363">
        <f t="shared" si="9"/>
        <v>8128</v>
      </c>
      <c r="H188" s="363">
        <v>1905</v>
      </c>
      <c r="I188" s="1539">
        <f t="shared" si="10"/>
        <v>0.234375</v>
      </c>
      <c r="J188" s="363"/>
      <c r="K188" s="363"/>
      <c r="L188" s="1717"/>
    </row>
    <row r="189" spans="1:12" ht="15" customHeight="1">
      <c r="A189" s="333"/>
      <c r="B189" s="331"/>
      <c r="C189" s="649" t="s">
        <v>463</v>
      </c>
      <c r="D189" s="356">
        <v>12940</v>
      </c>
      <c r="E189" s="680">
        <v>1619</v>
      </c>
      <c r="F189" s="363"/>
      <c r="G189" s="363">
        <f t="shared" si="9"/>
        <v>1619</v>
      </c>
      <c r="H189" s="363">
        <v>546</v>
      </c>
      <c r="I189" s="1539">
        <f t="shared" si="10"/>
        <v>0.33724521309450278</v>
      </c>
      <c r="J189" s="363"/>
      <c r="K189" s="363"/>
      <c r="L189" s="1717"/>
    </row>
    <row r="190" spans="1:12" ht="15" customHeight="1">
      <c r="A190" s="333"/>
      <c r="B190" s="331"/>
      <c r="C190" s="649" t="s">
        <v>696</v>
      </c>
      <c r="D190" s="356">
        <v>7300</v>
      </c>
      <c r="E190" s="680">
        <v>7300</v>
      </c>
      <c r="F190" s="363"/>
      <c r="G190" s="363">
        <f t="shared" si="9"/>
        <v>7300</v>
      </c>
      <c r="H190" s="363">
        <v>4191</v>
      </c>
      <c r="I190" s="1539">
        <f t="shared" si="10"/>
        <v>0.57410958904109588</v>
      </c>
      <c r="J190" s="363"/>
      <c r="K190" s="363"/>
      <c r="L190" s="1717"/>
    </row>
    <row r="191" spans="1:12" ht="15" customHeight="1">
      <c r="A191" s="333"/>
      <c r="B191" s="331"/>
      <c r="C191" s="1723" t="s">
        <v>697</v>
      </c>
      <c r="D191" s="356">
        <v>10136</v>
      </c>
      <c r="E191" s="680">
        <v>13381</v>
      </c>
      <c r="F191" s="363"/>
      <c r="G191" s="363">
        <f t="shared" si="9"/>
        <v>13381</v>
      </c>
      <c r="H191" s="363">
        <v>11605</v>
      </c>
      <c r="I191" s="1539">
        <f t="shared" si="10"/>
        <v>0.86727449368507581</v>
      </c>
      <c r="J191" s="363"/>
      <c r="K191" s="363"/>
    </row>
    <row r="192" spans="1:12" ht="15" customHeight="1">
      <c r="A192" s="333"/>
      <c r="B192" s="331"/>
      <c r="C192" s="1723" t="s">
        <v>698</v>
      </c>
      <c r="D192" s="356">
        <v>485</v>
      </c>
      <c r="E192" s="680">
        <v>485</v>
      </c>
      <c r="F192" s="363"/>
      <c r="G192" s="363">
        <f t="shared" si="9"/>
        <v>485</v>
      </c>
      <c r="H192" s="363">
        <v>481</v>
      </c>
      <c r="I192" s="1539">
        <f t="shared" si="10"/>
        <v>0.99175257731958766</v>
      </c>
      <c r="J192" s="363"/>
      <c r="K192" s="363"/>
    </row>
    <row r="193" spans="1:12" ht="15" customHeight="1">
      <c r="A193" s="333"/>
      <c r="B193" s="331"/>
      <c r="C193" s="1723" t="s">
        <v>699</v>
      </c>
      <c r="D193" s="356">
        <v>89</v>
      </c>
      <c r="E193" s="680">
        <v>89</v>
      </c>
      <c r="F193" s="363">
        <v>430</v>
      </c>
      <c r="G193" s="363">
        <f t="shared" si="9"/>
        <v>519</v>
      </c>
      <c r="H193" s="363">
        <v>89</v>
      </c>
      <c r="I193" s="1539">
        <f t="shared" si="10"/>
        <v>0.17148362235067438</v>
      </c>
      <c r="J193" s="363"/>
      <c r="K193" s="363"/>
    </row>
    <row r="194" spans="1:12" ht="15" customHeight="1">
      <c r="A194" s="333"/>
      <c r="B194" s="331"/>
      <c r="C194" s="679" t="s">
        <v>700</v>
      </c>
      <c r="D194" s="356">
        <v>1042</v>
      </c>
      <c r="E194" s="680">
        <v>1042</v>
      </c>
      <c r="F194" s="363">
        <v>62</v>
      </c>
      <c r="G194" s="363">
        <f t="shared" si="9"/>
        <v>1104</v>
      </c>
      <c r="H194" s="363">
        <v>1017</v>
      </c>
      <c r="I194" s="1539">
        <f t="shared" si="10"/>
        <v>0.92119565217391308</v>
      </c>
      <c r="J194" s="363"/>
      <c r="K194" s="363"/>
    </row>
    <row r="195" spans="1:12" ht="15" customHeight="1">
      <c r="A195" s="333"/>
      <c r="B195" s="331">
        <v>3</v>
      </c>
      <c r="C195" s="355" t="s">
        <v>177</v>
      </c>
      <c r="D195" s="676">
        <f>SUM(D196:D207)</f>
        <v>52737</v>
      </c>
      <c r="E195" s="1718">
        <f>SUM(E196:E207)</f>
        <v>89466</v>
      </c>
      <c r="F195" s="676">
        <f>SUM(F196:F207)</f>
        <v>322105</v>
      </c>
      <c r="G195" s="684">
        <f t="shared" ref="G195:G215" si="11">SUM(E195:F195)</f>
        <v>411571</v>
      </c>
      <c r="H195" s="1563">
        <f>SUM(H196:H207)</f>
        <v>85640</v>
      </c>
      <c r="I195" s="1579">
        <f>H195/G195</f>
        <v>0.20808074427012593</v>
      </c>
      <c r="J195" s="317"/>
      <c r="K195" s="317"/>
    </row>
    <row r="196" spans="1:12" ht="15" customHeight="1">
      <c r="A196" s="333"/>
      <c r="B196" s="331"/>
      <c r="C196" s="1723" t="s">
        <v>32</v>
      </c>
      <c r="D196" s="826">
        <v>12000</v>
      </c>
      <c r="E196" s="680">
        <v>15240</v>
      </c>
      <c r="F196" s="363"/>
      <c r="G196" s="363">
        <f t="shared" si="11"/>
        <v>15240</v>
      </c>
      <c r="H196" s="363">
        <v>6789</v>
      </c>
      <c r="I196" s="1539">
        <f>H196/G196</f>
        <v>0.44547244094488186</v>
      </c>
      <c r="J196" s="363"/>
      <c r="K196" s="363"/>
      <c r="L196" s="1717"/>
    </row>
    <row r="197" spans="1:12" ht="15" customHeight="1">
      <c r="A197" s="333"/>
      <c r="B197" s="331"/>
      <c r="C197" s="1723" t="s">
        <v>697</v>
      </c>
      <c r="D197" s="826"/>
      <c r="E197" s="680">
        <v>445</v>
      </c>
      <c r="F197" s="363"/>
      <c r="G197" s="363">
        <f t="shared" si="11"/>
        <v>445</v>
      </c>
      <c r="H197" s="363">
        <v>445</v>
      </c>
      <c r="I197" s="1539">
        <f t="shared" ref="I197:I219" si="12">H197/G197</f>
        <v>1</v>
      </c>
      <c r="J197" s="363"/>
      <c r="K197" s="363"/>
      <c r="L197" s="1717"/>
    </row>
    <row r="198" spans="1:12" ht="15" customHeight="1">
      <c r="A198" s="333"/>
      <c r="B198" s="331"/>
      <c r="C198" s="649" t="s">
        <v>971</v>
      </c>
      <c r="D198" s="826"/>
      <c r="E198" s="680">
        <v>13000</v>
      </c>
      <c r="F198" s="363"/>
      <c r="G198" s="363">
        <f t="shared" si="11"/>
        <v>13000</v>
      </c>
      <c r="H198" s="363"/>
      <c r="I198" s="1539"/>
      <c r="J198" s="363"/>
      <c r="K198" s="363"/>
      <c r="L198" s="1717"/>
    </row>
    <row r="199" spans="1:12" ht="15" customHeight="1">
      <c r="A199" s="333"/>
      <c r="B199" s="331"/>
      <c r="C199" s="649" t="s">
        <v>957</v>
      </c>
      <c r="D199" s="826"/>
      <c r="E199" s="680"/>
      <c r="F199" s="363">
        <v>300000</v>
      </c>
      <c r="G199" s="363">
        <f t="shared" si="11"/>
        <v>300000</v>
      </c>
      <c r="H199" s="363">
        <v>3175</v>
      </c>
      <c r="I199" s="1539">
        <f t="shared" si="12"/>
        <v>1.0583333333333333E-2</v>
      </c>
      <c r="J199" s="363"/>
      <c r="K199" s="363"/>
      <c r="L199" s="1717"/>
    </row>
    <row r="200" spans="1:12" ht="15" hidden="1" customHeight="1">
      <c r="A200" s="333"/>
      <c r="B200" s="331"/>
      <c r="C200" s="1808"/>
      <c r="D200" s="826"/>
      <c r="E200" s="680"/>
      <c r="F200" s="363"/>
      <c r="G200" s="363">
        <f t="shared" si="11"/>
        <v>0</v>
      </c>
      <c r="H200" s="363"/>
      <c r="I200" s="1539" t="e">
        <f t="shared" si="12"/>
        <v>#DIV/0!</v>
      </c>
      <c r="J200" s="363"/>
      <c r="K200" s="363"/>
      <c r="L200" s="1717"/>
    </row>
    <row r="201" spans="1:12" ht="15" hidden="1" customHeight="1">
      <c r="A201" s="333"/>
      <c r="B201" s="331"/>
      <c r="C201" s="1723"/>
      <c r="D201" s="826"/>
      <c r="E201" s="680"/>
      <c r="F201" s="363"/>
      <c r="G201" s="363">
        <f t="shared" si="11"/>
        <v>0</v>
      </c>
      <c r="H201" s="363"/>
      <c r="I201" s="1539" t="e">
        <f t="shared" si="12"/>
        <v>#DIV/0!</v>
      </c>
      <c r="J201" s="363"/>
      <c r="K201" s="363"/>
      <c r="L201" s="1717"/>
    </row>
    <row r="202" spans="1:12" ht="15" customHeight="1">
      <c r="A202" s="333"/>
      <c r="B202" s="331"/>
      <c r="C202" s="649" t="s">
        <v>675</v>
      </c>
      <c r="D202" s="826">
        <v>27837</v>
      </c>
      <c r="E202" s="680">
        <v>43091</v>
      </c>
      <c r="F202" s="363">
        <v>22105</v>
      </c>
      <c r="G202" s="363">
        <f t="shared" si="11"/>
        <v>65196</v>
      </c>
      <c r="H202" s="363">
        <v>65192</v>
      </c>
      <c r="I202" s="1539">
        <f t="shared" si="12"/>
        <v>0.99993864654273268</v>
      </c>
      <c r="J202" s="363"/>
      <c r="K202" s="363"/>
    </row>
    <row r="203" spans="1:12" ht="15" hidden="1" customHeight="1">
      <c r="A203" s="333"/>
      <c r="B203" s="331"/>
      <c r="C203" s="1723"/>
      <c r="D203" s="826"/>
      <c r="E203" s="680"/>
      <c r="F203" s="363"/>
      <c r="G203" s="363">
        <f t="shared" si="11"/>
        <v>0</v>
      </c>
      <c r="H203" s="363"/>
      <c r="I203" s="1539" t="e">
        <f t="shared" si="12"/>
        <v>#DIV/0!</v>
      </c>
      <c r="J203" s="363"/>
      <c r="K203" s="363"/>
    </row>
    <row r="204" spans="1:12" ht="15" customHeight="1">
      <c r="A204" s="333"/>
      <c r="B204" s="331"/>
      <c r="C204" s="1808" t="s">
        <v>457</v>
      </c>
      <c r="D204" s="826">
        <v>7900</v>
      </c>
      <c r="E204" s="680">
        <v>7900</v>
      </c>
      <c r="F204" s="363"/>
      <c r="G204" s="363">
        <f t="shared" si="11"/>
        <v>7900</v>
      </c>
      <c r="H204" s="363">
        <v>2629</v>
      </c>
      <c r="I204" s="1539">
        <f t="shared" si="12"/>
        <v>0.33278481012658229</v>
      </c>
      <c r="J204" s="363"/>
      <c r="K204" s="363"/>
      <c r="L204" s="1717"/>
    </row>
    <row r="205" spans="1:12" ht="15" hidden="1" customHeight="1">
      <c r="A205" s="333"/>
      <c r="B205" s="331"/>
      <c r="C205" s="1723"/>
      <c r="D205" s="356"/>
      <c r="E205" s="680"/>
      <c r="F205" s="363"/>
      <c r="G205" s="363">
        <f t="shared" si="11"/>
        <v>0</v>
      </c>
      <c r="H205" s="363"/>
      <c r="I205" s="1539" t="e">
        <f t="shared" si="12"/>
        <v>#DIV/0!</v>
      </c>
      <c r="J205" s="544"/>
      <c r="K205" s="544"/>
    </row>
    <row r="206" spans="1:12" ht="15" customHeight="1">
      <c r="A206" s="333"/>
      <c r="B206" s="331"/>
      <c r="C206" s="1808" t="s">
        <v>709</v>
      </c>
      <c r="D206" s="356">
        <v>5000</v>
      </c>
      <c r="E206" s="680">
        <v>4425</v>
      </c>
      <c r="F206" s="363"/>
      <c r="G206" s="363">
        <f t="shared" si="11"/>
        <v>4425</v>
      </c>
      <c r="H206" s="363">
        <v>2045</v>
      </c>
      <c r="I206" s="1539">
        <f t="shared" si="12"/>
        <v>0.46214689265536724</v>
      </c>
      <c r="J206" s="363"/>
      <c r="K206" s="363"/>
      <c r="L206" s="1717"/>
    </row>
    <row r="207" spans="1:12" ht="15" customHeight="1">
      <c r="A207" s="333"/>
      <c r="B207" s="331"/>
      <c r="C207" s="649" t="s">
        <v>964</v>
      </c>
      <c r="D207" s="356"/>
      <c r="E207" s="680">
        <v>5365</v>
      </c>
      <c r="F207" s="680"/>
      <c r="G207" s="363">
        <f t="shared" si="11"/>
        <v>5365</v>
      </c>
      <c r="H207" s="363">
        <v>5365</v>
      </c>
      <c r="I207" s="1539">
        <f t="shared" si="12"/>
        <v>1</v>
      </c>
      <c r="J207" s="363"/>
      <c r="K207" s="363"/>
    </row>
    <row r="208" spans="1:12" ht="15" customHeight="1">
      <c r="A208" s="333"/>
      <c r="B208" s="331">
        <v>4</v>
      </c>
      <c r="C208" s="355" t="s">
        <v>178</v>
      </c>
      <c r="D208" s="676">
        <f>SUM(D209:D221)</f>
        <v>35265</v>
      </c>
      <c r="E208" s="1718">
        <f>SUM(E209:E221)</f>
        <v>47898</v>
      </c>
      <c r="F208" s="676">
        <f>SUM(F209:F221)</f>
        <v>0</v>
      </c>
      <c r="G208" s="684">
        <f t="shared" si="11"/>
        <v>47898</v>
      </c>
      <c r="H208" s="1563">
        <f>SUM(H209:H221)</f>
        <v>30029</v>
      </c>
      <c r="I208" s="1579">
        <f>H208/G208</f>
        <v>0.62693640653054405</v>
      </c>
      <c r="J208" s="317"/>
      <c r="K208" s="317"/>
    </row>
    <row r="209" spans="1:12" ht="15" customHeight="1">
      <c r="A209" s="333"/>
      <c r="B209" s="331"/>
      <c r="C209" s="679" t="s">
        <v>34</v>
      </c>
      <c r="D209" s="826">
        <v>530</v>
      </c>
      <c r="E209" s="680">
        <v>530</v>
      </c>
      <c r="F209" s="363"/>
      <c r="G209" s="363">
        <f t="shared" si="11"/>
        <v>530</v>
      </c>
      <c r="H209" s="526">
        <v>529</v>
      </c>
      <c r="I209" s="1539">
        <f t="shared" si="12"/>
        <v>0.99811320754716981</v>
      </c>
      <c r="J209" s="1504"/>
      <c r="K209" s="1504"/>
      <c r="L209" s="1717"/>
    </row>
    <row r="210" spans="1:12" ht="15" customHeight="1">
      <c r="A210" s="333"/>
      <c r="B210" s="331"/>
      <c r="C210" s="679" t="s">
        <v>251</v>
      </c>
      <c r="D210" s="826">
        <v>1300</v>
      </c>
      <c r="E210" s="680">
        <v>1300</v>
      </c>
      <c r="F210" s="363"/>
      <c r="G210" s="363">
        <f t="shared" si="11"/>
        <v>1300</v>
      </c>
      <c r="H210" s="526"/>
      <c r="I210" s="1539"/>
      <c r="J210" s="1504"/>
      <c r="K210" s="1504"/>
      <c r="L210" s="1717"/>
    </row>
    <row r="211" spans="1:12" ht="15" customHeight="1">
      <c r="A211" s="333"/>
      <c r="B211" s="331"/>
      <c r="C211" s="679" t="s">
        <v>972</v>
      </c>
      <c r="D211" s="826"/>
      <c r="E211" s="680">
        <v>1500</v>
      </c>
      <c r="F211" s="363"/>
      <c r="G211" s="363">
        <f t="shared" si="11"/>
        <v>1500</v>
      </c>
      <c r="H211" s="526"/>
      <c r="I211" s="1539"/>
      <c r="J211" s="1504"/>
      <c r="K211" s="1504"/>
      <c r="L211" s="1717"/>
    </row>
    <row r="212" spans="1:12" ht="15" hidden="1" customHeight="1">
      <c r="A212" s="333"/>
      <c r="B212" s="331"/>
      <c r="C212" s="679"/>
      <c r="D212" s="1732"/>
      <c r="E212" s="680"/>
      <c r="F212" s="363"/>
      <c r="G212" s="363">
        <f t="shared" si="11"/>
        <v>0</v>
      </c>
      <c r="H212" s="526"/>
      <c r="I212" s="1539" t="e">
        <f t="shared" si="12"/>
        <v>#DIV/0!</v>
      </c>
      <c r="J212" s="1504"/>
      <c r="K212" s="1504"/>
      <c r="L212" s="1717"/>
    </row>
    <row r="213" spans="1:12" ht="15" customHeight="1">
      <c r="A213" s="333"/>
      <c r="B213" s="331"/>
      <c r="C213" s="451" t="s">
        <v>717</v>
      </c>
      <c r="D213" s="826">
        <v>3435</v>
      </c>
      <c r="E213" s="680">
        <v>3435</v>
      </c>
      <c r="F213" s="363"/>
      <c r="G213" s="363">
        <f t="shared" si="11"/>
        <v>3435</v>
      </c>
      <c r="H213" s="526"/>
      <c r="I213" s="1539"/>
      <c r="J213" s="363"/>
      <c r="K213" s="363"/>
    </row>
    <row r="214" spans="1:12" ht="15" customHeight="1">
      <c r="A214" s="333"/>
      <c r="B214" s="331"/>
      <c r="C214" s="1694" t="s">
        <v>963</v>
      </c>
      <c r="D214" s="826"/>
      <c r="E214" s="680">
        <v>19777</v>
      </c>
      <c r="F214" s="363"/>
      <c r="G214" s="363">
        <f t="shared" si="11"/>
        <v>19777</v>
      </c>
      <c r="H214" s="526">
        <v>19777</v>
      </c>
      <c r="I214" s="1539">
        <f t="shared" si="12"/>
        <v>1</v>
      </c>
      <c r="J214" s="363"/>
      <c r="K214" s="363"/>
      <c r="L214" s="1717"/>
    </row>
    <row r="215" spans="1:12" ht="15" customHeight="1">
      <c r="A215" s="333"/>
      <c r="B215" s="331"/>
      <c r="C215" s="1694" t="s">
        <v>968</v>
      </c>
      <c r="D215" s="826"/>
      <c r="E215" s="680">
        <v>1356</v>
      </c>
      <c r="F215" s="363"/>
      <c r="G215" s="363">
        <f t="shared" si="11"/>
        <v>1356</v>
      </c>
      <c r="H215" s="526">
        <v>1006</v>
      </c>
      <c r="I215" s="1539">
        <f t="shared" si="12"/>
        <v>0.74188790560471973</v>
      </c>
      <c r="J215" s="363"/>
      <c r="K215" s="363"/>
      <c r="L215" s="1717"/>
    </row>
    <row r="216" spans="1:12" ht="15" customHeight="1">
      <c r="A216" s="333"/>
      <c r="B216" s="331"/>
      <c r="C216" s="1723" t="s">
        <v>87</v>
      </c>
      <c r="D216" s="356">
        <v>5000</v>
      </c>
      <c r="E216" s="680">
        <v>5000</v>
      </c>
      <c r="F216" s="363"/>
      <c r="G216" s="363">
        <f>SUM(E216:F216)</f>
        <v>5000</v>
      </c>
      <c r="H216" s="536">
        <v>3617</v>
      </c>
      <c r="I216" s="1539">
        <f t="shared" si="12"/>
        <v>0.72340000000000004</v>
      </c>
      <c r="J216" s="363"/>
      <c r="K216" s="363"/>
      <c r="L216" s="1717"/>
    </row>
    <row r="217" spans="1:12" ht="15" hidden="1" customHeight="1">
      <c r="A217" s="333"/>
      <c r="B217" s="331"/>
      <c r="C217" s="1723"/>
      <c r="D217" s="356"/>
      <c r="E217" s="680"/>
      <c r="F217" s="363"/>
      <c r="G217" s="363">
        <f>SUM(E217:F217)</f>
        <v>0</v>
      </c>
      <c r="H217" s="536"/>
      <c r="I217" s="1539" t="e">
        <f t="shared" si="12"/>
        <v>#DIV/0!</v>
      </c>
      <c r="J217" s="363"/>
      <c r="K217" s="363"/>
      <c r="L217" s="1717"/>
    </row>
    <row r="218" spans="1:12" ht="15" customHeight="1">
      <c r="A218" s="333"/>
      <c r="B218" s="331"/>
      <c r="C218" s="679" t="s">
        <v>44</v>
      </c>
      <c r="D218" s="356">
        <v>14000</v>
      </c>
      <c r="E218" s="680">
        <v>14000</v>
      </c>
      <c r="F218" s="363"/>
      <c r="G218" s="363">
        <f>SUM(E218:F218)</f>
        <v>14000</v>
      </c>
      <c r="H218" s="536">
        <v>5100</v>
      </c>
      <c r="I218" s="1539">
        <f t="shared" si="12"/>
        <v>0.36428571428571427</v>
      </c>
      <c r="J218" s="363"/>
      <c r="K218" s="363"/>
      <c r="L218" s="1717"/>
    </row>
    <row r="219" spans="1:12" ht="15" hidden="1" customHeight="1">
      <c r="A219" s="333"/>
      <c r="B219" s="331"/>
      <c r="C219" s="1723"/>
      <c r="D219" s="356"/>
      <c r="E219" s="680"/>
      <c r="F219" s="363"/>
      <c r="G219" s="363">
        <f>SUM(E219:F219)</f>
        <v>0</v>
      </c>
      <c r="H219" s="536"/>
      <c r="I219" s="1539" t="e">
        <f t="shared" si="12"/>
        <v>#DIV/0!</v>
      </c>
      <c r="J219" s="363"/>
      <c r="K219" s="363"/>
      <c r="L219" s="1717"/>
    </row>
    <row r="220" spans="1:12" ht="15" customHeight="1">
      <c r="A220" s="333"/>
      <c r="B220" s="331"/>
      <c r="C220" s="451" t="s">
        <v>552</v>
      </c>
      <c r="D220" s="356">
        <v>1000</v>
      </c>
      <c r="E220" s="680">
        <v>1000</v>
      </c>
      <c r="F220" s="363"/>
      <c r="G220" s="363">
        <f>SUM(E220:F220)</f>
        <v>1000</v>
      </c>
      <c r="H220" s="536"/>
      <c r="I220" s="1579"/>
      <c r="J220" s="363"/>
      <c r="K220" s="363"/>
    </row>
    <row r="221" spans="1:12" ht="15" customHeight="1" thickBot="1">
      <c r="A221" s="1724"/>
      <c r="B221" s="1725"/>
      <c r="C221" s="1726" t="s">
        <v>401</v>
      </c>
      <c r="D221" s="469">
        <v>10000</v>
      </c>
      <c r="E221" s="680">
        <v>0</v>
      </c>
      <c r="F221" s="363"/>
      <c r="G221" s="363">
        <f t="shared" ref="G221:G233" si="13">SUM(E221:F221)</f>
        <v>0</v>
      </c>
      <c r="H221" s="536"/>
      <c r="I221" s="1579"/>
      <c r="J221" s="504"/>
      <c r="K221" s="504"/>
    </row>
    <row r="222" spans="1:12" ht="15" customHeight="1" thickBot="1">
      <c r="A222" s="673">
        <v>6</v>
      </c>
      <c r="B222" s="351"/>
      <c r="C222" s="352" t="s">
        <v>95</v>
      </c>
      <c r="D222" s="353">
        <f>D223+D227</f>
        <v>0</v>
      </c>
      <c r="E222" s="353">
        <f>E223+E227</f>
        <v>0</v>
      </c>
      <c r="F222" s="353">
        <f>F223+F227</f>
        <v>0</v>
      </c>
      <c r="G222" s="675">
        <f t="shared" si="13"/>
        <v>0</v>
      </c>
      <c r="H222" s="459">
        <f>H223+H227</f>
        <v>0</v>
      </c>
      <c r="I222" s="1569"/>
      <c r="J222" s="287"/>
      <c r="K222" s="287"/>
    </row>
    <row r="223" spans="1:12" ht="15" customHeight="1">
      <c r="A223" s="333"/>
      <c r="B223" s="331">
        <v>1</v>
      </c>
      <c r="C223" s="355" t="s">
        <v>313</v>
      </c>
      <c r="D223" s="356">
        <f>D224</f>
        <v>0</v>
      </c>
      <c r="E223" s="356">
        <f>E224+E225</f>
        <v>0</v>
      </c>
      <c r="F223" s="356">
        <f>F224+F225</f>
        <v>0</v>
      </c>
      <c r="G223" s="685">
        <f t="shared" si="13"/>
        <v>0</v>
      </c>
      <c r="H223" s="536"/>
      <c r="I223" s="603"/>
      <c r="J223" s="1392"/>
      <c r="K223" s="1392"/>
    </row>
    <row r="224" spans="1:12" ht="15" customHeight="1">
      <c r="A224" s="333"/>
      <c r="B224" s="331"/>
      <c r="C224" s="428" t="s">
        <v>808</v>
      </c>
      <c r="D224" s="356"/>
      <c r="E224" s="686">
        <v>0</v>
      </c>
      <c r="F224" s="685"/>
      <c r="G224" s="685">
        <f t="shared" si="13"/>
        <v>0</v>
      </c>
      <c r="H224" s="536"/>
      <c r="I224" s="644"/>
      <c r="J224" s="363"/>
      <c r="K224" s="363"/>
    </row>
    <row r="225" spans="1:12" ht="15" hidden="1" customHeight="1">
      <c r="A225" s="333"/>
      <c r="B225" s="331"/>
      <c r="C225" s="428"/>
      <c r="D225" s="356"/>
      <c r="E225" s="686"/>
      <c r="F225" s="685"/>
      <c r="G225" s="685">
        <f t="shared" si="13"/>
        <v>0</v>
      </c>
      <c r="H225" s="536"/>
      <c r="I225" s="644"/>
      <c r="J225" s="363"/>
      <c r="K225" s="363"/>
    </row>
    <row r="226" spans="1:12" ht="15" hidden="1" customHeight="1">
      <c r="A226" s="333"/>
      <c r="B226" s="331"/>
      <c r="C226" s="355" t="s">
        <v>314</v>
      </c>
      <c r="D226" s="356"/>
      <c r="E226" s="686"/>
      <c r="F226" s="685"/>
      <c r="G226" s="685">
        <f t="shared" si="13"/>
        <v>0</v>
      </c>
      <c r="H226" s="536"/>
      <c r="I226" s="644"/>
      <c r="J226" s="363"/>
      <c r="K226" s="363"/>
    </row>
    <row r="227" spans="1:12" ht="15" customHeight="1">
      <c r="A227" s="333"/>
      <c r="B227" s="331">
        <v>2</v>
      </c>
      <c r="C227" s="355" t="s">
        <v>182</v>
      </c>
      <c r="D227" s="356">
        <f>D230+D228</f>
        <v>0</v>
      </c>
      <c r="E227" s="356">
        <f>E230+E229+E228</f>
        <v>0</v>
      </c>
      <c r="F227" s="356">
        <f>F230+F229+F228</f>
        <v>0</v>
      </c>
      <c r="G227" s="363">
        <f t="shared" si="13"/>
        <v>0</v>
      </c>
      <c r="H227" s="1504">
        <f>H230+H228</f>
        <v>0</v>
      </c>
      <c r="I227" s="644"/>
      <c r="J227" s="363"/>
      <c r="K227" s="363"/>
      <c r="L227" s="1717"/>
    </row>
    <row r="228" spans="1:12" ht="15" hidden="1" customHeight="1">
      <c r="A228" s="333"/>
      <c r="B228" s="331"/>
      <c r="C228" s="687"/>
      <c r="D228" s="356"/>
      <c r="E228" s="367"/>
      <c r="F228" s="367"/>
      <c r="G228" s="363">
        <f t="shared" si="13"/>
        <v>0</v>
      </c>
      <c r="H228" s="536"/>
      <c r="I228" s="644" t="e">
        <f>H228/G228</f>
        <v>#DIV/0!</v>
      </c>
      <c r="J228" s="363"/>
      <c r="K228" s="363"/>
    </row>
    <row r="229" spans="1:12" ht="15" customHeight="1">
      <c r="A229" s="333"/>
      <c r="B229" s="331"/>
      <c r="C229" s="687" t="s">
        <v>110</v>
      </c>
      <c r="D229" s="356"/>
      <c r="E229" s="367"/>
      <c r="F229" s="367"/>
      <c r="G229" s="363">
        <f t="shared" si="13"/>
        <v>0</v>
      </c>
      <c r="H229" s="536"/>
      <c r="I229" s="644"/>
      <c r="J229" s="363"/>
      <c r="K229" s="363"/>
    </row>
    <row r="230" spans="1:12" ht="15" customHeight="1">
      <c r="A230" s="333"/>
      <c r="B230" s="331"/>
      <c r="C230" s="679" t="s">
        <v>316</v>
      </c>
      <c r="D230" s="356"/>
      <c r="E230" s="680"/>
      <c r="F230" s="363"/>
      <c r="G230" s="363">
        <f t="shared" si="13"/>
        <v>0</v>
      </c>
      <c r="H230" s="536"/>
      <c r="I230" s="644"/>
      <c r="J230" s="363"/>
      <c r="K230" s="363"/>
    </row>
    <row r="231" spans="1:12" ht="15" customHeight="1">
      <c r="A231" s="333"/>
      <c r="B231" s="331"/>
      <c r="C231" s="1234" t="s">
        <v>679</v>
      </c>
      <c r="D231" s="356">
        <f>D232</f>
        <v>0</v>
      </c>
      <c r="E231" s="1233"/>
      <c r="F231" s="1233"/>
      <c r="G231" s="254"/>
      <c r="H231" s="536"/>
      <c r="I231" s="644"/>
      <c r="J231" s="363"/>
      <c r="K231" s="363"/>
    </row>
    <row r="232" spans="1:12" ht="15" hidden="1" customHeight="1">
      <c r="A232" s="688"/>
      <c r="B232" s="689"/>
      <c r="C232" s="744" t="s">
        <v>681</v>
      </c>
      <c r="D232" s="466"/>
      <c r="E232" s="1233"/>
      <c r="F232" s="1233"/>
      <c r="G232" s="254"/>
      <c r="H232" s="536"/>
      <c r="I232" s="644"/>
      <c r="J232" s="363"/>
      <c r="K232" s="363"/>
    </row>
    <row r="233" spans="1:12" ht="15" customHeight="1" thickBot="1">
      <c r="A233" s="338"/>
      <c r="B233" s="339"/>
      <c r="C233" s="340" t="s">
        <v>317</v>
      </c>
      <c r="D233" s="341">
        <f>D128+D222+D231</f>
        <v>672701</v>
      </c>
      <c r="E233" s="341">
        <f>E128+E222</f>
        <v>2539982</v>
      </c>
      <c r="F233" s="341">
        <f>F128+F222</f>
        <v>53305</v>
      </c>
      <c r="G233" s="690">
        <f t="shared" si="13"/>
        <v>2593287</v>
      </c>
      <c r="H233" s="504">
        <f>H128+H222</f>
        <v>507525</v>
      </c>
      <c r="I233" s="1573">
        <f>H233/G233</f>
        <v>0.19570722407508309</v>
      </c>
      <c r="J233" s="1577"/>
      <c r="K233" s="1577"/>
    </row>
    <row r="234" spans="1:12">
      <c r="D234" s="521"/>
    </row>
    <row r="235" spans="1:12">
      <c r="D235" s="1739"/>
      <c r="F235" s="521"/>
    </row>
    <row r="236" spans="1:12">
      <c r="D236" s="521"/>
    </row>
    <row r="237" spans="1:12">
      <c r="D237" s="521"/>
    </row>
    <row r="238" spans="1:12">
      <c r="D238" s="521"/>
    </row>
  </sheetData>
  <phoneticPr fontId="0" type="noConversion"/>
  <printOptions horizontalCentered="1"/>
  <pageMargins left="0.39370078740157483" right="0.39370078740157483" top="0.72" bottom="0.41" header="11.29" footer="0"/>
  <pageSetup paperSize="9" scale="56" firstPageNumber="15" orientation="portrait" useFirstPageNumber="1" verticalDpi="300" r:id="rId1"/>
  <headerFooter alignWithMargins="0">
    <oddHeader>&amp;R&amp;P</oddHeader>
  </headerFooter>
  <rowBreaks count="1" manualBreakCount="1">
    <brk id="124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workbookViewId="0">
      <selection activeCell="I57" sqref="I57"/>
    </sheetView>
  </sheetViews>
  <sheetFormatPr defaultColWidth="9.109375" defaultRowHeight="12.6"/>
  <cols>
    <col min="1" max="1" width="10" style="604" customWidth="1"/>
    <col min="2" max="2" width="9.109375" style="604"/>
    <col min="3" max="3" width="61.44140625" style="604" customWidth="1"/>
    <col min="4" max="4" width="14.5546875" style="604" hidden="1" customWidth="1"/>
    <col min="5" max="5" width="14.33203125" style="604" customWidth="1"/>
    <col min="6" max="6" width="10.88671875" style="604" hidden="1" customWidth="1"/>
    <col min="7" max="7" width="12.6640625" style="604" hidden="1" customWidth="1"/>
    <col min="8" max="8" width="12.44140625" style="604" customWidth="1"/>
    <col min="9" max="9" width="10.109375" style="604" customWidth="1"/>
    <col min="10" max="10" width="7.44140625" style="604" customWidth="1"/>
    <col min="11" max="12" width="9.109375" style="604"/>
    <col min="13" max="13" width="13.109375" style="604" hidden="1" customWidth="1"/>
    <col min="14" max="14" width="0" style="604" hidden="1" customWidth="1"/>
    <col min="15" max="16384" width="9.109375" style="604"/>
  </cols>
  <sheetData>
    <row r="2" spans="1:14" ht="16.8" thickBot="1">
      <c r="A2" s="1" t="s">
        <v>323</v>
      </c>
      <c r="E2" s="229"/>
      <c r="G2" s="692" t="s">
        <v>324</v>
      </c>
    </row>
    <row r="3" spans="1:14" ht="15.6">
      <c r="A3" s="231" t="s">
        <v>148</v>
      </c>
      <c r="B3" s="232"/>
      <c r="C3" s="1473" t="s">
        <v>710</v>
      </c>
      <c r="D3" s="1138"/>
      <c r="E3" s="234" t="s">
        <v>221</v>
      </c>
      <c r="F3" s="693"/>
      <c r="G3" s="693"/>
      <c r="H3" s="693"/>
      <c r="I3" s="693"/>
      <c r="J3" s="693"/>
      <c r="K3" s="693"/>
    </row>
    <row r="4" spans="1:14" ht="16.2" thickBot="1">
      <c r="A4" s="236" t="s">
        <v>150</v>
      </c>
      <c r="B4" s="237"/>
      <c r="C4" s="694"/>
      <c r="D4" s="1040"/>
      <c r="E4" s="695"/>
      <c r="F4" s="693"/>
      <c r="G4" s="693"/>
      <c r="H4" s="693"/>
      <c r="I4" s="693"/>
      <c r="J4" s="693"/>
      <c r="K4" s="693"/>
    </row>
    <row r="5" spans="1:14" ht="15" thickBot="1">
      <c r="A5" s="240"/>
      <c r="B5" s="240"/>
      <c r="C5" s="240"/>
      <c r="D5" s="240"/>
      <c r="E5" s="241" t="s">
        <v>152</v>
      </c>
      <c r="F5" s="693"/>
      <c r="G5" s="693"/>
      <c r="H5" s="693"/>
      <c r="I5" s="693"/>
      <c r="J5" s="693"/>
      <c r="K5" s="693"/>
    </row>
    <row r="6" spans="1:14" ht="52.8">
      <c r="A6" s="696" t="s">
        <v>153</v>
      </c>
      <c r="B6" s="697" t="s">
        <v>154</v>
      </c>
      <c r="C6" s="244" t="s">
        <v>155</v>
      </c>
      <c r="D6" s="1041" t="s">
        <v>296</v>
      </c>
      <c r="E6" s="245" t="s">
        <v>866</v>
      </c>
      <c r="F6" s="246" t="s">
        <v>870</v>
      </c>
      <c r="G6" s="246" t="s">
        <v>743</v>
      </c>
      <c r="H6" s="698" t="s">
        <v>833</v>
      </c>
      <c r="I6" s="699" t="s">
        <v>1011</v>
      </c>
      <c r="J6" s="1595" t="s">
        <v>189</v>
      </c>
      <c r="K6" s="1588" t="s">
        <v>55</v>
      </c>
      <c r="L6" s="248" t="s">
        <v>56</v>
      </c>
      <c r="M6" s="248" t="s">
        <v>798</v>
      </c>
      <c r="N6" s="248" t="s">
        <v>799</v>
      </c>
    </row>
    <row r="7" spans="1:14" ht="15.6">
      <c r="A7" s="267"/>
      <c r="B7" s="268"/>
      <c r="C7" s="425" t="s">
        <v>157</v>
      </c>
      <c r="D7" s="1139"/>
      <c r="E7" s="269"/>
      <c r="F7" s="700"/>
      <c r="G7" s="700"/>
      <c r="H7" s="650"/>
      <c r="I7" s="701"/>
      <c r="J7" s="700"/>
      <c r="K7" s="701"/>
      <c r="L7" s="818"/>
    </row>
    <row r="8" spans="1:14" ht="13.2">
      <c r="A8" s="267">
        <v>1</v>
      </c>
      <c r="B8" s="268"/>
      <c r="C8" s="66" t="s">
        <v>836</v>
      </c>
      <c r="D8" s="1140"/>
      <c r="E8" s="269"/>
      <c r="F8" s="700"/>
      <c r="G8" s="700"/>
      <c r="H8" s="650"/>
      <c r="I8" s="701"/>
      <c r="J8" s="700"/>
      <c r="K8" s="701"/>
      <c r="L8" s="818"/>
    </row>
    <row r="9" spans="1:14" ht="13.2">
      <c r="A9" s="267"/>
      <c r="B9" s="268">
        <v>1</v>
      </c>
      <c r="C9" s="59" t="s">
        <v>896</v>
      </c>
      <c r="D9" s="1156">
        <f>SUM(BevjcsKözpontiÓvoda:BevjcsBölcs!D9)</f>
        <v>0</v>
      </c>
      <c r="E9" s="608">
        <f>SUM(BevjcsPOLGHIV:BevjcsBölcs!E9)</f>
        <v>200</v>
      </c>
      <c r="F9" s="608">
        <f>SUM(BevjcsPOLGHIV:BevjcsGAMGondnok!F9)</f>
        <v>420</v>
      </c>
      <c r="G9" s="608">
        <f>SUM(BevjcsPOLGHIV:BevjcsGAMGondnok!G9)</f>
        <v>0</v>
      </c>
      <c r="H9" s="700">
        <f>SUM(F9:G9)</f>
        <v>420</v>
      </c>
      <c r="I9" s="608">
        <f>SUM(BevjcsPOLGHIV:BevjcsGAMGondnok!I9)</f>
        <v>485</v>
      </c>
      <c r="J9" s="1596">
        <f>I9/H9</f>
        <v>1.1547619047619047</v>
      </c>
      <c r="K9" s="701"/>
      <c r="L9" s="818"/>
      <c r="M9" s="604">
        <v>0</v>
      </c>
    </row>
    <row r="10" spans="1:14" ht="13.2">
      <c r="A10" s="267"/>
      <c r="B10" s="268">
        <v>2</v>
      </c>
      <c r="C10" s="59" t="s">
        <v>905</v>
      </c>
      <c r="D10" s="1156">
        <f>SUM(BevjcsKözpontiÓvoda:BevjcsBölcs!D10)</f>
        <v>277469</v>
      </c>
      <c r="E10" s="608">
        <f>SUM(BevjcsPOLGHIV:BevjcsBölcs!E10)</f>
        <v>347628</v>
      </c>
      <c r="F10" s="608">
        <f>SUM(BevjcsPOLGHIV:BevjcsGAMGondnok!F10)</f>
        <v>369709</v>
      </c>
      <c r="G10" s="608">
        <f>SUM(BevjcsPOLGHIV:BevjcsGAMGondnok!G10)</f>
        <v>-520</v>
      </c>
      <c r="H10" s="702">
        <f>SUM(F10:G10)</f>
        <v>369189</v>
      </c>
      <c r="I10" s="608">
        <f>SUM(BevjcsPOLGHIV:BevjcsGAMGondnok!I10)</f>
        <v>352109</v>
      </c>
      <c r="J10" s="1596">
        <f>I10/H10</f>
        <v>0.95373643310066114</v>
      </c>
      <c r="K10" s="608">
        <f>SUM(BevjcsPOLGHIV:BevjcsBölcs!K10)</f>
        <v>207359</v>
      </c>
      <c r="L10" s="608">
        <f>SUM(BevjcsPOLGHIV:BevjcsBölcs!L10)</f>
        <v>0</v>
      </c>
      <c r="M10" s="604">
        <v>348787</v>
      </c>
      <c r="N10" s="748">
        <f>M10-E10</f>
        <v>1159</v>
      </c>
    </row>
    <row r="11" spans="1:14" ht="13.2">
      <c r="A11" s="267"/>
      <c r="B11" s="268">
        <v>3</v>
      </c>
      <c r="C11" s="59" t="s">
        <v>842</v>
      </c>
      <c r="D11" s="1156">
        <f>SUM(BevjcsKözpontiÓvoda:BevjcsBölcs!D11)</f>
        <v>18213</v>
      </c>
      <c r="E11" s="608">
        <f>SUM(BevjcsPOLGHIV:BevjcsBölcs!E11)</f>
        <v>37349</v>
      </c>
      <c r="F11" s="608">
        <f>SUM(BevjcsPOLGHIV:BevjcsGAMGondnok!F11)</f>
        <v>39831</v>
      </c>
      <c r="G11" s="608">
        <f>SUM(BevjcsPOLGHIV:BevjcsGAMGondnok!G11)</f>
        <v>903</v>
      </c>
      <c r="H11" s="702">
        <f>SUM(F11:G11)</f>
        <v>40734</v>
      </c>
      <c r="I11" s="608">
        <f>SUM(BevjcsPOLGHIV:BevjcsGAMGondnok!I11)</f>
        <v>38258</v>
      </c>
      <c r="J11" s="1596">
        <f>I11/H11</f>
        <v>0.93921539745667015</v>
      </c>
      <c r="K11" s="608">
        <f>SUM(BevjcsPOLGHIV:BevjcsBölcs!K11)</f>
        <v>8785</v>
      </c>
      <c r="L11" s="608">
        <f>SUM(BevjcsPOLGHIV:BevjcsBölcs!L11)</f>
        <v>0</v>
      </c>
      <c r="M11" s="604">
        <v>42642</v>
      </c>
      <c r="N11" s="748">
        <f t="shared" ref="N11:N68" si="0">M11-E11</f>
        <v>5293</v>
      </c>
    </row>
    <row r="12" spans="1:14" ht="13.2">
      <c r="A12" s="267"/>
      <c r="B12" s="268">
        <v>4</v>
      </c>
      <c r="C12" s="59" t="s">
        <v>844</v>
      </c>
      <c r="D12" s="1156">
        <f>SUM(BevjcsKözpontiÓvoda:BevjcsBölcs!D12)</f>
        <v>0</v>
      </c>
      <c r="E12" s="608">
        <f>SUM(BevjcsPOLGHIV:BevjcsBölcs!E12)</f>
        <v>0</v>
      </c>
      <c r="F12" s="608">
        <f>SUM(BevjcsPOLGHIV:BevjcsGAMGondnok!F12)</f>
        <v>0</v>
      </c>
      <c r="G12" s="608">
        <f>SUM(BevjcsPOLGHIV:BevjcsGAMGondnok!G12)</f>
        <v>0</v>
      </c>
      <c r="H12" s="702">
        <f>SUM(F12:G12)</f>
        <v>0</v>
      </c>
      <c r="I12" s="608">
        <f>SUM(BevjcsPOLGHIV:BevjcsGAMGondnok!I12)</f>
        <v>5</v>
      </c>
      <c r="J12" s="1596"/>
      <c r="K12" s="608">
        <f>SUM(BevjcsPOLGHIV:BevjcsBölcs!K12)</f>
        <v>2</v>
      </c>
      <c r="L12" s="608">
        <f>SUM(BevjcsPOLGHIV:BevjcsBölcs!L12)</f>
        <v>0</v>
      </c>
      <c r="M12" s="604">
        <v>0</v>
      </c>
      <c r="N12" s="748">
        <f t="shared" si="0"/>
        <v>0</v>
      </c>
    </row>
    <row r="13" spans="1:14" ht="13.2">
      <c r="A13" s="267"/>
      <c r="B13" s="268">
        <v>5</v>
      </c>
      <c r="C13" s="59" t="s">
        <v>893</v>
      </c>
      <c r="D13" s="1156">
        <f>SUM(BevjcsKözpontiÓvoda:BevjcsBölcs!D13)</f>
        <v>0</v>
      </c>
      <c r="E13" s="608">
        <f>SUM(BevjcsPOLGHIV:BevjcsBölcs!E13)</f>
        <v>0</v>
      </c>
      <c r="F13" s="608">
        <f>SUM(BevjcsPOLGHIV:BevjcsGAMGondnok!F13)</f>
        <v>87</v>
      </c>
      <c r="G13" s="608">
        <f>SUM(BevjcsPOLGHIV:BevjcsGAMGondnok!G13)</f>
        <v>0</v>
      </c>
      <c r="H13" s="702">
        <f>SUM(F13:G13)</f>
        <v>87</v>
      </c>
      <c r="I13" s="608">
        <f>SUM(BevjcsPOLGHIV:BevjcsGAMGondnok!I13)</f>
        <v>79</v>
      </c>
      <c r="J13" s="1596">
        <f>I13/H13</f>
        <v>0.90804597701149425</v>
      </c>
      <c r="K13" s="608">
        <f>SUM(BevjcsPOLGHIV:BevjcsBölcs!K13)</f>
        <v>0</v>
      </c>
      <c r="L13" s="608">
        <f>SUM(BevjcsPOLGHIV:BevjcsBölcs!L13)</f>
        <v>0</v>
      </c>
      <c r="M13" s="604">
        <v>0</v>
      </c>
      <c r="N13" s="748">
        <f t="shared" si="0"/>
        <v>0</v>
      </c>
    </row>
    <row r="14" spans="1:14" ht="13.2">
      <c r="A14" s="267"/>
      <c r="B14" s="268"/>
      <c r="C14" s="66" t="s">
        <v>848</v>
      </c>
      <c r="D14" s="1156">
        <f>SUM(D9:D13)</f>
        <v>295682</v>
      </c>
      <c r="E14" s="608">
        <f>SUM(E9:E13)</f>
        <v>385177</v>
      </c>
      <c r="F14" s="608">
        <f t="shared" ref="F14:L14" si="1">SUM(F9:F13)</f>
        <v>410047</v>
      </c>
      <c r="G14" s="608">
        <f t="shared" si="1"/>
        <v>383</v>
      </c>
      <c r="H14" s="608">
        <f t="shared" si="1"/>
        <v>410430</v>
      </c>
      <c r="I14" s="608">
        <f t="shared" si="1"/>
        <v>390936</v>
      </c>
      <c r="J14" s="1596">
        <f>I14/H14</f>
        <v>0.95250347196842333</v>
      </c>
      <c r="K14" s="608">
        <f t="shared" si="1"/>
        <v>216146</v>
      </c>
      <c r="L14" s="608">
        <f t="shared" si="1"/>
        <v>0</v>
      </c>
      <c r="M14" s="604">
        <v>391429</v>
      </c>
      <c r="N14" s="748">
        <f t="shared" si="0"/>
        <v>6252</v>
      </c>
    </row>
    <row r="15" spans="1:14" ht="13.8" thickBot="1">
      <c r="A15" s="278"/>
      <c r="B15" s="279">
        <v>7</v>
      </c>
      <c r="C15" s="101" t="s">
        <v>850</v>
      </c>
      <c r="D15" s="1142"/>
      <c r="E15" s="273">
        <f>SUM(BevjcsKözpontiÓvoda:BevjcsBölcs!E15)</f>
        <v>0</v>
      </c>
      <c r="F15" s="703">
        <f>SUM(BevjcsKözpontiÓvoda:BevjcsBölcs!F15)</f>
        <v>0</v>
      </c>
      <c r="G15" s="704">
        <f>SUM(BevjcsKözpontiÓvoda:BevjcsBölcs!G15)</f>
        <v>0</v>
      </c>
      <c r="H15" s="705"/>
      <c r="I15" s="706"/>
      <c r="J15" s="1597"/>
      <c r="K15" s="1137"/>
      <c r="L15" s="1212"/>
      <c r="N15" s="748">
        <f t="shared" si="0"/>
        <v>0</v>
      </c>
    </row>
    <row r="16" spans="1:14" ht="13.8" thickBot="1">
      <c r="A16" s="284"/>
      <c r="B16" s="285"/>
      <c r="C16" s="77" t="s">
        <v>158</v>
      </c>
      <c r="D16" s="286">
        <f>SUM(D14:D15)</f>
        <v>295682</v>
      </c>
      <c r="E16" s="286">
        <f>SUM(E14:E15)</f>
        <v>385177</v>
      </c>
      <c r="F16" s="707">
        <f>SUM(F14:F15)</f>
        <v>410047</v>
      </c>
      <c r="G16" s="707">
        <f>SUM(G14:G15)</f>
        <v>383</v>
      </c>
      <c r="H16" s="707">
        <f>SUM(F16:G16)</f>
        <v>410430</v>
      </c>
      <c r="I16" s="708">
        <f>SUM(I14:I15)</f>
        <v>390936</v>
      </c>
      <c r="J16" s="1598">
        <f>I16/H16</f>
        <v>0.95250347196842333</v>
      </c>
      <c r="K16" s="366">
        <f>SUM(K14:K15)</f>
        <v>216146</v>
      </c>
      <c r="L16" s="286">
        <f>SUM(L14:L15)</f>
        <v>0</v>
      </c>
      <c r="M16" s="604">
        <v>391429</v>
      </c>
      <c r="N16" s="748">
        <f t="shared" si="0"/>
        <v>6252</v>
      </c>
    </row>
    <row r="17" spans="1:14" ht="13.2">
      <c r="A17" s="290">
        <v>2</v>
      </c>
      <c r="B17" s="291"/>
      <c r="C17" s="292" t="s">
        <v>858</v>
      </c>
      <c r="D17" s="1143"/>
      <c r="E17" s="314"/>
      <c r="F17" s="608">
        <f>SUM(BevjcsPOLGHIV:BevjcsBölcs!F17)</f>
        <v>0</v>
      </c>
      <c r="G17" s="608">
        <f>SUM(BevjcsPOLGHIV:BevjcsBölcs!G17)</f>
        <v>0</v>
      </c>
      <c r="H17" s="709"/>
      <c r="I17" s="710"/>
      <c r="J17" s="1599"/>
      <c r="K17" s="769"/>
      <c r="L17" s="608">
        <f>SUM(BevjcsPOLGHIV:BevjcsBölcs!L17)</f>
        <v>0</v>
      </c>
      <c r="M17" s="604">
        <v>0</v>
      </c>
      <c r="N17" s="748">
        <f t="shared" si="0"/>
        <v>0</v>
      </c>
    </row>
    <row r="18" spans="1:14" ht="13.2">
      <c r="A18" s="267"/>
      <c r="B18" s="268"/>
      <c r="C18" s="59"/>
      <c r="D18" s="1156">
        <f>SUM(BevjcsKözpontiÓvoda:BevjcsBölcs!D18)</f>
        <v>0</v>
      </c>
      <c r="E18" s="608">
        <f>SUM(BevjcsPOLGHIV:BevjcsBölcs!E18)</f>
        <v>0</v>
      </c>
      <c r="F18" s="608">
        <f>SUM(BevjcsPOLGHIV:BevjcsBölcs!F18)</f>
        <v>0</v>
      </c>
      <c r="G18" s="608">
        <f>SUM(BevjcsPOLGHIV:BevjcsBölcs!G18)</f>
        <v>0</v>
      </c>
      <c r="H18" s="702">
        <f>SUM(F18:G18)</f>
        <v>0</v>
      </c>
      <c r="I18" s="701">
        <f>SUM(BevjcsKözpontiÓvoda:BevjcsBölcs!I18)</f>
        <v>0</v>
      </c>
      <c r="J18" s="1596"/>
      <c r="K18" s="608">
        <f>SUM(BevjcsPOLGHIV:BevjcsBölcs!K18)</f>
        <v>0</v>
      </c>
      <c r="L18" s="608">
        <f>SUM(BevjcsPOLGHIV:BevjcsBölcs!L18)</f>
        <v>0</v>
      </c>
      <c r="M18" s="604">
        <v>0</v>
      </c>
      <c r="N18" s="748">
        <f t="shared" si="0"/>
        <v>0</v>
      </c>
    </row>
    <row r="19" spans="1:14" ht="13.2">
      <c r="A19" s="267"/>
      <c r="B19" s="268">
        <v>1</v>
      </c>
      <c r="C19" s="59" t="s">
        <v>904</v>
      </c>
      <c r="D19" s="1156">
        <f>SUM(BevjcsKözpontiÓvoda:BevjcsBölcs!D19)</f>
        <v>0</v>
      </c>
      <c r="E19" s="608">
        <f>SUM(BevjcsPOLGHIV:BevjcsBölcs!E19)</f>
        <v>4000</v>
      </c>
      <c r="F19" s="608">
        <f>SUM(BevjcsPOLGHIV:BevjcsGAMGondnok!F19)</f>
        <v>4000</v>
      </c>
      <c r="G19" s="608">
        <f>SUM(BevjcsPOLGHIV:BevjcsGAMGondnok!G19)</f>
        <v>21</v>
      </c>
      <c r="H19" s="702">
        <f>SUM(F19:G19)</f>
        <v>4021</v>
      </c>
      <c r="I19" s="608">
        <f>SUM(BevjcsPOLGHIV:BevjcsGAMGondnok!I19)</f>
        <v>3531</v>
      </c>
      <c r="J19" s="1596">
        <f>I19/H19</f>
        <v>0.87813976622730661</v>
      </c>
      <c r="K19" s="608">
        <f>SUM(BevjcsPOLGHIV:BevjcsBölcs!K19)</f>
        <v>0</v>
      </c>
      <c r="L19" s="608">
        <f>SUM(BevjcsPOLGHIV:BevjcsBölcs!L19)</f>
        <v>0</v>
      </c>
      <c r="M19" s="604">
        <v>0</v>
      </c>
      <c r="N19" s="748">
        <f t="shared" si="0"/>
        <v>-4000</v>
      </c>
    </row>
    <row r="20" spans="1:14" ht="13.2">
      <c r="A20" s="267"/>
      <c r="B20" s="268">
        <v>2</v>
      </c>
      <c r="C20" s="59" t="s">
        <v>864</v>
      </c>
      <c r="D20" s="1156">
        <f>SUM(BevjcsKözpontiÓvoda:BevjcsBölcs!D20)</f>
        <v>0</v>
      </c>
      <c r="E20" s="608">
        <f>SUM(BevjcsPOLGHIV:BevjcsBölcs!E20)</f>
        <v>0</v>
      </c>
      <c r="F20" s="608">
        <f>SUM(BevjcsPOLGHIV:BevjcsBölcs!F20)</f>
        <v>0</v>
      </c>
      <c r="G20" s="608">
        <f>SUM(BevjcsPOLGHIV:BevjcsBölcs!G20)</f>
        <v>0</v>
      </c>
      <c r="H20" s="702">
        <f>SUM(F20:G20)</f>
        <v>0</v>
      </c>
      <c r="I20" s="701">
        <f>SUM(BevjcsKözpontiÓvoda:BevjcsBölcs!I20)</f>
        <v>0</v>
      </c>
      <c r="J20" s="1596"/>
      <c r="K20" s="608">
        <f>SUM(BevjcsPOLGHIV:BevjcsBölcs!K20)</f>
        <v>0</v>
      </c>
      <c r="L20" s="608">
        <f>SUM(BevjcsPOLGHIV:BevjcsBölcs!L20)</f>
        <v>0</v>
      </c>
      <c r="M20" s="604">
        <v>0</v>
      </c>
      <c r="N20" s="748">
        <f t="shared" si="0"/>
        <v>0</v>
      </c>
    </row>
    <row r="21" spans="1:14" ht="13.8" thickBot="1">
      <c r="A21" s="278"/>
      <c r="B21" s="279">
        <v>3</v>
      </c>
      <c r="C21" s="101" t="s">
        <v>894</v>
      </c>
      <c r="D21" s="1158">
        <f>SUM(BevjcsKözpontiÓvoda:BevjcsBölcs!D21)</f>
        <v>0</v>
      </c>
      <c r="E21" s="608">
        <f>SUM(BevjcsPOLGHIV:BevjcsBölcs!E21)</f>
        <v>0</v>
      </c>
      <c r="F21" s="608">
        <f>SUM(BevjcsPOLGHIV:BevjcsBölcs!F21)</f>
        <v>0</v>
      </c>
      <c r="G21" s="608">
        <f>SUM(BevjcsPOLGHIV:BevjcsBölcs!G21)</f>
        <v>0</v>
      </c>
      <c r="H21" s="702">
        <f>SUM(F21:G21)</f>
        <v>0</v>
      </c>
      <c r="I21" s="701">
        <f>SUM(BevjcsKözpontiÓvoda:BevjcsBölcs!I21)</f>
        <v>0</v>
      </c>
      <c r="J21" s="1597"/>
      <c r="K21" s="608">
        <f>SUM(BevjcsPOLGHIV:BevjcsBölcs!K21)</f>
        <v>0</v>
      </c>
      <c r="L21" s="608">
        <f>SUM(BevjcsPOLGHIV:BevjcsBölcs!L21)</f>
        <v>0</v>
      </c>
      <c r="M21" s="604">
        <v>0</v>
      </c>
      <c r="N21" s="748">
        <f t="shared" si="0"/>
        <v>0</v>
      </c>
    </row>
    <row r="22" spans="1:14" ht="13.8" thickBot="1">
      <c r="A22" s="284"/>
      <c r="B22" s="285"/>
      <c r="C22" s="77" t="s">
        <v>858</v>
      </c>
      <c r="D22" s="286">
        <f>SUM(D18:D21)</f>
        <v>0</v>
      </c>
      <c r="E22" s="286">
        <f>SUM(E18:E21)</f>
        <v>4000</v>
      </c>
      <c r="F22" s="711">
        <f>SUM(F18:F21)</f>
        <v>4000</v>
      </c>
      <c r="G22" s="711">
        <f>SUM(G18:G21)</f>
        <v>21</v>
      </c>
      <c r="H22" s="711">
        <f>SUM(F22:G22)</f>
        <v>4021</v>
      </c>
      <c r="I22" s="712">
        <f>SUM(I18:I21)</f>
        <v>3531</v>
      </c>
      <c r="J22" s="1598">
        <f>I22/H22</f>
        <v>0.87813976622730661</v>
      </c>
      <c r="K22" s="729"/>
      <c r="L22" s="815"/>
      <c r="M22" s="604">
        <v>0</v>
      </c>
      <c r="N22" s="748">
        <f t="shared" si="0"/>
        <v>-4000</v>
      </c>
    </row>
    <row r="23" spans="1:14" ht="13.2">
      <c r="A23" s="290">
        <v>3</v>
      </c>
      <c r="B23" s="291"/>
      <c r="C23" s="292" t="s">
        <v>195</v>
      </c>
      <c r="D23" s="1143"/>
      <c r="E23" s="608">
        <f>SUM(BevjcsPOLGHIV:BevjcsBölcs!E23)</f>
        <v>0</v>
      </c>
      <c r="F23" s="608">
        <f>SUM(BevjcsPOLGHIV:BevjcsBölcs!F23)</f>
        <v>0</v>
      </c>
      <c r="G23" s="608">
        <f>SUM(BevjcsPOLGHIV:BevjcsBölcs!G23)</f>
        <v>0</v>
      </c>
      <c r="H23" s="709"/>
      <c r="I23" s="710"/>
      <c r="J23" s="1599"/>
      <c r="K23" s="1152"/>
      <c r="L23" s="822"/>
      <c r="M23" s="604">
        <v>0</v>
      </c>
      <c r="N23" s="748">
        <f t="shared" si="0"/>
        <v>0</v>
      </c>
    </row>
    <row r="24" spans="1:14" ht="13.2">
      <c r="A24" s="267"/>
      <c r="B24" s="268">
        <v>1</v>
      </c>
      <c r="C24" s="59" t="s">
        <v>265</v>
      </c>
      <c r="D24" s="1156">
        <f>SUM(BevjcsKözpontiÓvoda:BevjcsBölcs!D24)</f>
        <v>761525</v>
      </c>
      <c r="E24" s="608">
        <f>SUM(BevjcsPOLGHIV:BevjcsBölcs!E24)</f>
        <v>1312064</v>
      </c>
      <c r="F24" s="608">
        <f>SUM(BevjcsPOLGHIV:BevjcsGAMGondnok!F24)</f>
        <v>1396020</v>
      </c>
      <c r="G24" s="608">
        <f>SUM(BevjcsPOLGHIV:BevjcsGAMGondnok!G24)</f>
        <v>-1556</v>
      </c>
      <c r="H24" s="702">
        <f>SUM(F24:G24)</f>
        <v>1394464</v>
      </c>
      <c r="I24" s="608">
        <f>SUM(BevjcsPOLGHIV:BevjcsGAMGondnok!I24)</f>
        <v>1347519</v>
      </c>
      <c r="J24" s="1596">
        <f>I24/H24</f>
        <v>0.96633473506666356</v>
      </c>
      <c r="K24" s="608">
        <f>SUM(BevjcsPOLGHIV:BevjcsBölcs!K24)</f>
        <v>208624</v>
      </c>
      <c r="L24" s="608">
        <f>SUM(BevjcsPOLGHIV:BevjcsBölcs!L24)</f>
        <v>49340</v>
      </c>
      <c r="M24" s="604">
        <v>1356499</v>
      </c>
      <c r="N24" s="748">
        <f t="shared" si="0"/>
        <v>44435</v>
      </c>
    </row>
    <row r="25" spans="1:14" ht="13.2">
      <c r="A25" s="267"/>
      <c r="B25" s="268">
        <v>2</v>
      </c>
      <c r="C25" s="59" t="s">
        <v>914</v>
      </c>
      <c r="D25" s="1156">
        <f>SUM(BevjcsKözpontiÓvoda:BevjcsBölcs!D25)</f>
        <v>0</v>
      </c>
      <c r="E25" s="608">
        <f>SUM(BevjcsPOLGHIV:BevjcsBölcs!E25)</f>
        <v>0</v>
      </c>
      <c r="F25" s="608">
        <f>SUM(BevjcsPOLGHIV:BevjcsBölcs!F25)</f>
        <v>0</v>
      </c>
      <c r="G25" s="608">
        <f>SUM(BevjcsPOLGHIV:BevjcsBölcs!G25)</f>
        <v>0</v>
      </c>
      <c r="H25" s="702">
        <f>SUM(F25:G25)</f>
        <v>0</v>
      </c>
      <c r="I25" s="608">
        <f>SUM(BevjcsPOLGHIV:BevjcsGAMGondnok!I25)</f>
        <v>0</v>
      </c>
      <c r="J25" s="1596"/>
      <c r="K25" s="608">
        <f>SUM(BevjcsPOLGHIV:BevjcsBölcs!K25)</f>
        <v>0</v>
      </c>
      <c r="L25" s="608">
        <f>SUM(BevjcsPOLGHIV:BevjcsBölcs!L25)</f>
        <v>0</v>
      </c>
      <c r="M25" s="604">
        <v>0</v>
      </c>
      <c r="N25" s="748">
        <f t="shared" si="0"/>
        <v>0</v>
      </c>
    </row>
    <row r="26" spans="1:14" ht="13.2">
      <c r="A26" s="267"/>
      <c r="B26" s="268">
        <v>3</v>
      </c>
      <c r="C26" s="59" t="s">
        <v>916</v>
      </c>
      <c r="D26" s="1156">
        <f>SUM(BevjcsKözpontiÓvoda:BevjcsBölcs!D26)</f>
        <v>0</v>
      </c>
      <c r="E26" s="608">
        <f>SUM(BevjcsPOLGHIV:BevjcsBölcs!E26)</f>
        <v>0</v>
      </c>
      <c r="F26" s="608">
        <f>SUM(BevjcsPOLGHIV:BevjcsBölcs!F26)</f>
        <v>0</v>
      </c>
      <c r="G26" s="608">
        <f>SUM(BevjcsPOLGHIV:BevjcsBölcs!G26)</f>
        <v>0</v>
      </c>
      <c r="H26" s="702">
        <f>SUM(F26:G26)</f>
        <v>0</v>
      </c>
      <c r="I26" s="608">
        <f>SUM(BevjcsPOLGHIV:BevjcsGAMGondnok!I26)</f>
        <v>0</v>
      </c>
      <c r="J26" s="1596"/>
      <c r="K26" s="608">
        <f>SUM(BevjcsPOLGHIV:BevjcsBölcs!K26)</f>
        <v>0</v>
      </c>
      <c r="L26" s="608">
        <f>SUM(BevjcsPOLGHIV:BevjcsBölcs!L26)</f>
        <v>0</v>
      </c>
      <c r="M26" s="604">
        <v>0</v>
      </c>
      <c r="N26" s="748">
        <f t="shared" si="0"/>
        <v>0</v>
      </c>
    </row>
    <row r="27" spans="1:14" ht="13.2">
      <c r="A27" s="267"/>
      <c r="B27" s="268">
        <v>5</v>
      </c>
      <c r="C27" s="59" t="s">
        <v>891</v>
      </c>
      <c r="D27" s="1156">
        <f>SUM(BevjcsKözpontiÓvoda:BevjcsBölcs!D27)</f>
        <v>51629</v>
      </c>
      <c r="E27" s="608">
        <f>SUM(BevjcsPOLGHIV:BevjcsBölcs!E27)</f>
        <v>69945</v>
      </c>
      <c r="F27" s="608">
        <f>SUM(BevjcsPOLGHIV:BevjcsGAMGondnok!F27)</f>
        <v>201429</v>
      </c>
      <c r="G27" s="608">
        <f>SUM(BevjcsPOLGHIV:BevjcsGAMGondnok!G27)</f>
        <v>1620</v>
      </c>
      <c r="H27" s="702">
        <f>SUM(F27:G27)</f>
        <v>203049</v>
      </c>
      <c r="I27" s="608">
        <f>SUM(BevjcsPOLGHIV:BevjcsGAMGondnok!I27)</f>
        <v>169307</v>
      </c>
      <c r="J27" s="1596">
        <f>I27/H27</f>
        <v>0.8338233628336017</v>
      </c>
      <c r="K27" s="608">
        <f>SUM(BevjcsPOLGHIV:BevjcsBölcs!K27)</f>
        <v>817</v>
      </c>
      <c r="L27" s="608">
        <f>SUM(BevjcsPOLGHIV:BevjcsBölcs!L27)</f>
        <v>0</v>
      </c>
      <c r="M27" s="604">
        <v>206134</v>
      </c>
      <c r="N27" s="748">
        <f t="shared" si="0"/>
        <v>136189</v>
      </c>
    </row>
    <row r="28" spans="1:14" ht="13.8" thickBot="1">
      <c r="A28" s="278"/>
      <c r="B28" s="279">
        <v>7</v>
      </c>
      <c r="C28" s="101" t="s">
        <v>892</v>
      </c>
      <c r="D28" s="1158">
        <f>SUM(BevjcsKözpontiÓvoda:BevjcsBölcs!D28)</f>
        <v>0</v>
      </c>
      <c r="E28" s="608">
        <f>SUM(BevjcsPOLGHIV:BevjcsBölcs!E28)</f>
        <v>0</v>
      </c>
      <c r="F28" s="608">
        <f>SUM(BevjcsPOLGHIV:BevjcsBölcs!F28)</f>
        <v>150</v>
      </c>
      <c r="G28" s="608">
        <f>SUM(BevjcsPOLGHIV:BevjcsGAMGondnok!G28)</f>
        <v>704</v>
      </c>
      <c r="H28" s="702">
        <f>SUM(F28:G28)</f>
        <v>854</v>
      </c>
      <c r="I28" s="608">
        <f>SUM(BevjcsPOLGHIV:BevjcsGAMGondnok!I28)</f>
        <v>150</v>
      </c>
      <c r="J28" s="1596">
        <f>I28/H28</f>
        <v>0.1756440281030445</v>
      </c>
      <c r="K28" s="608">
        <f>SUM(BevjcsPOLGHIV:BevjcsBölcs!K28)</f>
        <v>0</v>
      </c>
      <c r="L28" s="608">
        <f>SUM(BevjcsPOLGHIV:BevjcsBölcs!L28)</f>
        <v>0</v>
      </c>
      <c r="M28" s="604">
        <v>0</v>
      </c>
      <c r="N28" s="748">
        <f t="shared" si="0"/>
        <v>0</v>
      </c>
    </row>
    <row r="29" spans="1:14" ht="13.8" thickBot="1">
      <c r="A29" s="284"/>
      <c r="B29" s="285"/>
      <c r="C29" s="77" t="s">
        <v>912</v>
      </c>
      <c r="D29" s="286">
        <f>SUM(D24:D28)</f>
        <v>813154</v>
      </c>
      <c r="E29" s="286">
        <f>SUM(E24:E28)</f>
        <v>1382009</v>
      </c>
      <c r="F29" s="286">
        <f t="shared" ref="F29:L29" si="2">SUM(F24:F28)</f>
        <v>1597599</v>
      </c>
      <c r="G29" s="286">
        <f t="shared" si="2"/>
        <v>768</v>
      </c>
      <c r="H29" s="286">
        <f t="shared" si="2"/>
        <v>1598367</v>
      </c>
      <c r="I29" s="286">
        <f t="shared" si="2"/>
        <v>1516976</v>
      </c>
      <c r="J29" s="1598">
        <f>I29/H29</f>
        <v>0.94907865340062703</v>
      </c>
      <c r="K29" s="366">
        <f t="shared" si="2"/>
        <v>209441</v>
      </c>
      <c r="L29" s="286">
        <f t="shared" si="2"/>
        <v>49340</v>
      </c>
      <c r="M29" s="604">
        <v>1562633</v>
      </c>
      <c r="N29" s="748">
        <f t="shared" si="0"/>
        <v>180624</v>
      </c>
    </row>
    <row r="30" spans="1:14" ht="13.2">
      <c r="A30" s="290">
        <v>4</v>
      </c>
      <c r="B30" s="291"/>
      <c r="C30" s="292" t="s">
        <v>924</v>
      </c>
      <c r="D30" s="1143"/>
      <c r="E30" s="608">
        <f>SUM(BevjcsPOLGHIV:BevjcsBölcs!E30)</f>
        <v>0</v>
      </c>
      <c r="F30" s="768"/>
      <c r="G30" s="768"/>
      <c r="H30" s="767"/>
      <c r="I30" s="769"/>
      <c r="J30" s="1599"/>
      <c r="K30" s="608">
        <f>SUM(BevjcsPOLGHIV:BevjcsBölcs!K30)</f>
        <v>0</v>
      </c>
      <c r="L30" s="608">
        <f>SUM(BevjcsPOLGHIV:BevjcsBölcs!L30)</f>
        <v>0</v>
      </c>
      <c r="M30" s="604">
        <v>0</v>
      </c>
      <c r="N30" s="748">
        <f t="shared" si="0"/>
        <v>0</v>
      </c>
    </row>
    <row r="31" spans="1:14" ht="13.2">
      <c r="A31" s="290"/>
      <c r="B31" s="291">
        <v>1</v>
      </c>
      <c r="C31" s="403" t="s">
        <v>673</v>
      </c>
      <c r="D31" s="1143"/>
      <c r="E31" s="608">
        <f>SUM(BevjcsPOLGHIV:BevjcsBölcs!E31)</f>
        <v>0</v>
      </c>
      <c r="F31" s="608">
        <f>SUM(BevjcsPOLGHIV:BevjcsBölcs!F31)</f>
        <v>0</v>
      </c>
      <c r="G31" s="608">
        <f>SUM(BevjcsPOLGHIV:BevjcsBölcs!G31)</f>
        <v>0</v>
      </c>
      <c r="H31" s="608"/>
      <c r="I31" s="700"/>
      <c r="J31" s="1599"/>
      <c r="K31" s="608">
        <f>SUM(BevjcsPOLGHIV:BevjcsBölcs!K31)</f>
        <v>0</v>
      </c>
      <c r="L31" s="608">
        <f>SUM(BevjcsPOLGHIV:BevjcsBölcs!L31)</f>
        <v>0</v>
      </c>
      <c r="M31" s="604">
        <v>0</v>
      </c>
      <c r="N31" s="748">
        <f t="shared" si="0"/>
        <v>0</v>
      </c>
    </row>
    <row r="32" spans="1:14" ht="13.2">
      <c r="A32" s="290"/>
      <c r="B32" s="291">
        <v>2</v>
      </c>
      <c r="C32" s="403" t="s">
        <v>674</v>
      </c>
      <c r="D32" s="1143"/>
      <c r="E32" s="608">
        <f>SUM(BevjcsPOLGHIV:BevjcsBölcs!E32)</f>
        <v>0</v>
      </c>
      <c r="F32" s="608">
        <f>SUM(BevjcsPOLGHIV:BevjcsBölcs!F32)</f>
        <v>0</v>
      </c>
      <c r="G32" s="608">
        <f>SUM(BevjcsPOLGHIV:BevjcsBölcs!G32)</f>
        <v>0</v>
      </c>
      <c r="H32" s="608"/>
      <c r="I32" s="700"/>
      <c r="J32" s="1599"/>
      <c r="K32" s="608">
        <f>SUM(BevjcsPOLGHIV:BevjcsBölcs!K32)</f>
        <v>0</v>
      </c>
      <c r="L32" s="608">
        <f>SUM(BevjcsPOLGHIV:BevjcsBölcs!L32)</f>
        <v>0</v>
      </c>
      <c r="M32" s="604">
        <v>0</v>
      </c>
      <c r="N32" s="748">
        <f t="shared" si="0"/>
        <v>0</v>
      </c>
    </row>
    <row r="33" spans="1:14" ht="13.2">
      <c r="A33" s="290"/>
      <c r="B33" s="291">
        <v>3</v>
      </c>
      <c r="C33" s="1208" t="s">
        <v>672</v>
      </c>
      <c r="D33" s="1143"/>
      <c r="E33" s="314">
        <f>SUM(E31:E32)</f>
        <v>0</v>
      </c>
      <c r="F33" s="432"/>
      <c r="G33" s="432"/>
      <c r="H33" s="432"/>
      <c r="I33" s="310"/>
      <c r="J33" s="1599"/>
      <c r="K33" s="608">
        <f>SUM(BevjcsPOLGHIV:BevjcsBölcs!K33)</f>
        <v>0</v>
      </c>
      <c r="L33" s="608">
        <f>SUM(BevjcsPOLGHIV:BevjcsBölcs!L33)</f>
        <v>0</v>
      </c>
      <c r="M33" s="604">
        <v>0</v>
      </c>
      <c r="N33" s="748">
        <f t="shared" si="0"/>
        <v>0</v>
      </c>
    </row>
    <row r="34" spans="1:14" ht="13.2">
      <c r="A34" s="267"/>
      <c r="B34" s="268">
        <v>4</v>
      </c>
      <c r="C34" s="59" t="s">
        <v>926</v>
      </c>
      <c r="D34" s="1141"/>
      <c r="E34" s="608">
        <f>SUM(BevjcsPOLGHIV:BevjcsBölcs!E34)</f>
        <v>500</v>
      </c>
      <c r="F34" s="608">
        <f>SUM(BevjcsPOLGHIV:BevjcsGAMGondnok!F34)</f>
        <v>500</v>
      </c>
      <c r="G34" s="608">
        <f>SUM(BevjcsPOLGHIV:BevjcsGAMGondnok!G34)</f>
        <v>0</v>
      </c>
      <c r="H34" s="702">
        <f t="shared" ref="H34:H47" si="3">SUM(F34:G34)</f>
        <v>500</v>
      </c>
      <c r="I34" s="608">
        <f>SUM(BevjcsPOLGHIV:BevjcsGAMGondnok!I34)</f>
        <v>399</v>
      </c>
      <c r="J34" s="1596">
        <f>I34/H34</f>
        <v>0.79800000000000004</v>
      </c>
      <c r="K34" s="608">
        <f>SUM(BevjcsPOLGHIV:BevjcsBölcs!K34)</f>
        <v>0</v>
      </c>
      <c r="L34" s="608">
        <f>SUM(BevjcsPOLGHIV:BevjcsBölcs!L34)</f>
        <v>0</v>
      </c>
      <c r="M34" s="604">
        <v>0</v>
      </c>
      <c r="N34" s="748">
        <f t="shared" si="0"/>
        <v>-500</v>
      </c>
    </row>
    <row r="35" spans="1:14" ht="13.2">
      <c r="A35" s="267"/>
      <c r="B35" s="268">
        <v>5</v>
      </c>
      <c r="C35" s="59" t="s">
        <v>326</v>
      </c>
      <c r="D35" s="1141"/>
      <c r="E35" s="608">
        <f>SUM(BevjcsPOLGHIV:BevjcsBölcs!E35)</f>
        <v>0</v>
      </c>
      <c r="F35" s="608">
        <f>SUM(BevjcsPOLGHIV:BevjcsBölcs!F35)</f>
        <v>0</v>
      </c>
      <c r="G35" s="608">
        <f>SUM(BevjcsPOLGHIV:BevjcsBölcs!G35)</f>
        <v>0</v>
      </c>
      <c r="H35" s="702">
        <f t="shared" si="3"/>
        <v>0</v>
      </c>
      <c r="I35" s="608">
        <f>SUM(BevjcsPOLGHIV:BevjcsGAMGondnok!I35)</f>
        <v>0</v>
      </c>
      <c r="J35" s="700"/>
      <c r="K35" s="608">
        <f>SUM(BevjcsPOLGHIV:BevjcsBölcs!K35)</f>
        <v>0</v>
      </c>
      <c r="L35" s="608">
        <f>SUM(BevjcsPOLGHIV:BevjcsBölcs!L35)</f>
        <v>0</v>
      </c>
      <c r="M35" s="604">
        <v>0</v>
      </c>
      <c r="N35" s="748">
        <f t="shared" si="0"/>
        <v>0</v>
      </c>
    </row>
    <row r="36" spans="1:14" ht="13.2">
      <c r="A36" s="267"/>
      <c r="B36" s="268">
        <v>6</v>
      </c>
      <c r="C36" s="59" t="s">
        <v>162</v>
      </c>
      <c r="D36" s="1141"/>
      <c r="E36" s="608">
        <f>SUM(BevjcsPOLGHIV:BevjcsBölcs!E36)</f>
        <v>0</v>
      </c>
      <c r="F36" s="608">
        <f>SUM(BevjcsPOLGHIV:BevjcsBölcs!F36)</f>
        <v>0</v>
      </c>
      <c r="G36" s="608">
        <f>SUM(BevjcsPOLGHIV:BevjcsBölcs!G36)</f>
        <v>0</v>
      </c>
      <c r="H36" s="702">
        <f t="shared" si="3"/>
        <v>0</v>
      </c>
      <c r="I36" s="608">
        <f>SUM(BevjcsPOLGHIV:BevjcsGAMGondnok!I36)</f>
        <v>0</v>
      </c>
      <c r="J36" s="700"/>
      <c r="K36" s="608">
        <f>SUM(BevjcsPOLGHIV:BevjcsBölcs!K36)</f>
        <v>0</v>
      </c>
      <c r="L36" s="608">
        <f>SUM(BevjcsPOLGHIV:BevjcsBölcs!L36)</f>
        <v>0</v>
      </c>
      <c r="M36" s="604">
        <v>0</v>
      </c>
      <c r="N36" s="748">
        <f t="shared" si="0"/>
        <v>0</v>
      </c>
    </row>
    <row r="37" spans="1:14" ht="13.2">
      <c r="A37" s="267"/>
      <c r="B37" s="268">
        <v>7</v>
      </c>
      <c r="C37" s="59" t="s">
        <v>163</v>
      </c>
      <c r="D37" s="1141"/>
      <c r="E37" s="608">
        <f>SUM(BevjcsPOLGHIV:BevjcsBölcs!E37)</f>
        <v>0</v>
      </c>
      <c r="F37" s="608">
        <f>SUM(BevjcsPOLGHIV:BevjcsBölcs!F37)</f>
        <v>0</v>
      </c>
      <c r="G37" s="608">
        <f>SUM(BevjcsPOLGHIV:BevjcsBölcs!G37)</f>
        <v>0</v>
      </c>
      <c r="H37" s="702">
        <f t="shared" si="3"/>
        <v>0</v>
      </c>
      <c r="I37" s="608">
        <f>SUM(BevjcsPOLGHIV:BevjcsGAMGondnok!I37)</f>
        <v>0</v>
      </c>
      <c r="J37" s="700"/>
      <c r="K37" s="608">
        <f>SUM(BevjcsPOLGHIV:BevjcsBölcs!K37)</f>
        <v>0</v>
      </c>
      <c r="L37" s="608">
        <f>SUM(BevjcsPOLGHIV:BevjcsBölcs!L37)</f>
        <v>0</v>
      </c>
      <c r="M37" s="604">
        <v>0</v>
      </c>
      <c r="N37" s="748">
        <f t="shared" si="0"/>
        <v>0</v>
      </c>
    </row>
    <row r="38" spans="1:14" ht="13.2">
      <c r="A38" s="267"/>
      <c r="B38" s="268"/>
      <c r="C38" s="315" t="s">
        <v>164</v>
      </c>
      <c r="D38" s="1144"/>
      <c r="E38" s="316">
        <f>SUM(E36:E37)</f>
        <v>0</v>
      </c>
      <c r="F38" s="714">
        <f>SUM(F36:F37)</f>
        <v>0</v>
      </c>
      <c r="G38" s="714">
        <f>SUM(G36:G37)</f>
        <v>0</v>
      </c>
      <c r="H38" s="714">
        <f t="shared" si="3"/>
        <v>0</v>
      </c>
      <c r="I38" s="715">
        <f>SUM(I36:I37)</f>
        <v>0</v>
      </c>
      <c r="J38" s="1596"/>
      <c r="K38" s="608">
        <f>SUM(BevjcsPOLGHIV:BevjcsBölcs!K38)</f>
        <v>0</v>
      </c>
      <c r="L38" s="608">
        <f>SUM(BevjcsPOLGHIV:BevjcsBölcs!L38)</f>
        <v>0</v>
      </c>
      <c r="M38" s="604">
        <v>0</v>
      </c>
      <c r="N38" s="748">
        <f t="shared" si="0"/>
        <v>0</v>
      </c>
    </row>
    <row r="39" spans="1:14" ht="13.2">
      <c r="A39" s="267"/>
      <c r="B39" s="268">
        <v>8</v>
      </c>
      <c r="C39" s="59" t="s">
        <v>930</v>
      </c>
      <c r="D39" s="1141"/>
      <c r="E39" s="608">
        <f>SUM(BevjcsPOLGHIV:BevjcsBölcs!E39)</f>
        <v>0</v>
      </c>
      <c r="F39" s="608">
        <f>SUM(BevjcsPOLGHIV:BevjcsBölcs!F39)</f>
        <v>0</v>
      </c>
      <c r="G39" s="608">
        <f>SUM(BevjcsPOLGHIV:BevjcsBölcs!G39)</f>
        <v>0</v>
      </c>
      <c r="H39" s="702">
        <f t="shared" si="3"/>
        <v>0</v>
      </c>
      <c r="I39" s="608">
        <f>SUM(BevjcsPOLGHIV:BevjcsGAMGondnok!I39)</f>
        <v>0</v>
      </c>
      <c r="J39" s="1596"/>
      <c r="K39" s="608">
        <f>SUM(BevjcsPOLGHIV:BevjcsBölcs!K39)</f>
        <v>0</v>
      </c>
      <c r="L39" s="608">
        <f>SUM(BevjcsPOLGHIV:BevjcsBölcs!L39)</f>
        <v>0</v>
      </c>
      <c r="M39" s="604">
        <v>0</v>
      </c>
      <c r="N39" s="748">
        <f t="shared" si="0"/>
        <v>0</v>
      </c>
    </row>
    <row r="40" spans="1:14" ht="13.2">
      <c r="A40" s="267"/>
      <c r="B40" s="268"/>
      <c r="C40" s="66" t="s">
        <v>932</v>
      </c>
      <c r="D40" s="1140"/>
      <c r="E40" s="608">
        <f>SUM(BevjcsPOLGHIV:BevjcsBölcs!E40)</f>
        <v>0</v>
      </c>
      <c r="F40" s="608">
        <f>SUM(BevjcsPOLGHIV:BevjcsBölcs!F40)</f>
        <v>0</v>
      </c>
      <c r="G40" s="608">
        <f>SUM(BevjcsPOLGHIV:BevjcsBölcs!G40)</f>
        <v>0</v>
      </c>
      <c r="H40" s="702">
        <f t="shared" si="3"/>
        <v>0</v>
      </c>
      <c r="I40" s="608">
        <f>SUM(BevjcsPOLGHIV:BevjcsGAMGondnok!I40)</f>
        <v>0</v>
      </c>
      <c r="J40" s="1596"/>
      <c r="K40" s="608">
        <f>SUM(BevjcsPOLGHIV:BevjcsBölcs!K40)</f>
        <v>0</v>
      </c>
      <c r="L40" s="608">
        <f>SUM(BevjcsPOLGHIV:BevjcsBölcs!L40)</f>
        <v>0</v>
      </c>
      <c r="M40" s="604">
        <v>0</v>
      </c>
      <c r="N40" s="748">
        <f t="shared" si="0"/>
        <v>0</v>
      </c>
    </row>
    <row r="41" spans="1:14" ht="13.2">
      <c r="A41" s="267"/>
      <c r="B41" s="268">
        <v>9</v>
      </c>
      <c r="C41" s="59" t="s">
        <v>934</v>
      </c>
      <c r="D41" s="1141"/>
      <c r="E41" s="608">
        <f>SUM(BevjcsPOLGHIV:BevjcsBölcs!E41)</f>
        <v>0</v>
      </c>
      <c r="F41" s="608">
        <f>SUM(BevjcsPOLGHIV:BevjcsBölcs!F41)</f>
        <v>0</v>
      </c>
      <c r="G41" s="608">
        <f>SUM(BevjcsPOLGHIV:BevjcsBölcs!G41)</f>
        <v>0</v>
      </c>
      <c r="H41" s="702">
        <f t="shared" si="3"/>
        <v>0</v>
      </c>
      <c r="I41" s="701">
        <f>SUM(BevjcsKözpontiÓvoda:BevjcsBölcs!I41)</f>
        <v>0</v>
      </c>
      <c r="J41" s="1596"/>
      <c r="K41" s="608">
        <f>SUM(BevjcsPOLGHIV:BevjcsBölcs!K41)</f>
        <v>0</v>
      </c>
      <c r="L41" s="608">
        <f>SUM(BevjcsPOLGHIV:BevjcsBölcs!L41)</f>
        <v>0</v>
      </c>
      <c r="M41" s="604">
        <v>0</v>
      </c>
      <c r="N41" s="748">
        <f t="shared" si="0"/>
        <v>0</v>
      </c>
    </row>
    <row r="42" spans="1:14" ht="13.2">
      <c r="A42" s="267"/>
      <c r="B42" s="268"/>
      <c r="C42" s="315" t="s">
        <v>165</v>
      </c>
      <c r="D42" s="1144"/>
      <c r="E42" s="316">
        <f>E34+E35+E40+E41</f>
        <v>500</v>
      </c>
      <c r="F42" s="714">
        <f>F34+F35+F40+F41</f>
        <v>500</v>
      </c>
      <c r="G42" s="714">
        <f>G34+G35+G40+G41</f>
        <v>0</v>
      </c>
      <c r="H42" s="714">
        <f t="shared" si="3"/>
        <v>500</v>
      </c>
      <c r="I42" s="715">
        <f>I34+I35+I40+I41</f>
        <v>399</v>
      </c>
      <c r="J42" s="1981">
        <f>I42/H42</f>
        <v>0.79800000000000004</v>
      </c>
      <c r="K42" s="608">
        <f>SUM(BevjcsPOLGHIV:BevjcsBölcs!K42)</f>
        <v>0</v>
      </c>
      <c r="L42" s="608">
        <f>SUM(BevjcsPOLGHIV:BevjcsBölcs!L42)</f>
        <v>0</v>
      </c>
      <c r="M42" s="604">
        <v>0</v>
      </c>
      <c r="N42" s="748">
        <f t="shared" si="0"/>
        <v>-500</v>
      </c>
    </row>
    <row r="43" spans="1:14" ht="13.2">
      <c r="A43" s="267"/>
      <c r="B43" s="268">
        <v>10</v>
      </c>
      <c r="C43" s="59" t="s">
        <v>938</v>
      </c>
      <c r="D43" s="1141"/>
      <c r="E43" s="608">
        <f>SUM(BevjcsPOLGHIV:BevjcsBölcs!E43)</f>
        <v>0</v>
      </c>
      <c r="F43" s="608">
        <f>SUM(BevjcsPOLGHIV:BevjcsBölcs!F43)</f>
        <v>0</v>
      </c>
      <c r="G43" s="608">
        <f>SUM(BevjcsPOLGHIV:BevjcsBölcs!G43)</f>
        <v>0</v>
      </c>
      <c r="H43" s="702">
        <f t="shared" si="3"/>
        <v>0</v>
      </c>
      <c r="I43" s="608">
        <f>SUM(BevjcsPOLGHIV:BevjcsGAMGondnok!I43)</f>
        <v>0</v>
      </c>
      <c r="J43" s="1596"/>
      <c r="K43" s="608">
        <f>SUM(BevjcsPOLGHIV:BevjcsBölcs!K43)</f>
        <v>0</v>
      </c>
      <c r="L43" s="608">
        <f>SUM(BevjcsPOLGHIV:BevjcsBölcs!L43)</f>
        <v>0</v>
      </c>
      <c r="M43" s="604">
        <v>0</v>
      </c>
      <c r="N43" s="748">
        <f t="shared" si="0"/>
        <v>0</v>
      </c>
    </row>
    <row r="44" spans="1:14" ht="13.2">
      <c r="A44" s="267"/>
      <c r="B44" s="268">
        <v>11</v>
      </c>
      <c r="C44" s="59" t="s">
        <v>940</v>
      </c>
      <c r="D44" s="1156">
        <f>SUM(BevjcsKözpontiÓvoda:BevjcsBölcs!D44)</f>
        <v>0</v>
      </c>
      <c r="E44" s="608">
        <f>SUM(BevjcsPOLGHIV:BevjcsBölcs!E44)</f>
        <v>27423</v>
      </c>
      <c r="F44" s="608">
        <f>SUM(BevjcsPOLGHIV:BevjcsGAMGondnok!F44)</f>
        <v>34474</v>
      </c>
      <c r="G44" s="608">
        <f>SUM(BevjcsPOLGHIV:BevjcsGAMGondnok!G44)</f>
        <v>-1</v>
      </c>
      <c r="H44" s="702">
        <f t="shared" si="3"/>
        <v>34473</v>
      </c>
      <c r="I44" s="608">
        <f>SUM(BevjcsPOLGHIV:BevjcsGAMGondnok!I44)</f>
        <v>34473</v>
      </c>
      <c r="J44" s="1596">
        <f>I44/H44</f>
        <v>1</v>
      </c>
      <c r="K44" s="608">
        <f>SUM(BevjcsPOLGHIV:BevjcsBölcs!K44)</f>
        <v>2720</v>
      </c>
      <c r="L44" s="608">
        <f>SUM(BevjcsPOLGHIV:BevjcsBölcs!L44)</f>
        <v>0</v>
      </c>
      <c r="M44" s="604">
        <v>0</v>
      </c>
      <c r="N44" s="748">
        <f t="shared" si="0"/>
        <v>-27423</v>
      </c>
    </row>
    <row r="45" spans="1:14" ht="13.2">
      <c r="A45" s="267"/>
      <c r="B45" s="268">
        <v>12</v>
      </c>
      <c r="C45" s="59" t="s">
        <v>943</v>
      </c>
      <c r="D45" s="1156">
        <f>SUM(BevjcsKözpontiÓvoda:BevjcsBölcs!D45)</f>
        <v>0</v>
      </c>
      <c r="E45" s="608">
        <f>SUM(BevjcsPOLGHIV:BevjcsBölcs!E45)</f>
        <v>0</v>
      </c>
      <c r="F45" s="608">
        <f>SUM(BevjcsPOLGHIV:BevjcsBölcs!F45)</f>
        <v>0</v>
      </c>
      <c r="G45" s="608">
        <f>SUM(BevjcsPOLGHIV:BevjcsBölcs!G45)</f>
        <v>0</v>
      </c>
      <c r="H45" s="702">
        <f t="shared" si="3"/>
        <v>0</v>
      </c>
      <c r="I45" s="608">
        <f>SUM(BevjcsPOLGHIV:BevjcsGAMGondnok!I45)</f>
        <v>0</v>
      </c>
      <c r="J45" s="1596"/>
      <c r="K45" s="608">
        <f>SUM(BevjcsPOLGHIV:BevjcsBölcs!K45)</f>
        <v>0</v>
      </c>
      <c r="L45" s="608">
        <f>SUM(BevjcsPOLGHIV:BevjcsBölcs!L45)</f>
        <v>0</v>
      </c>
      <c r="M45" s="604">
        <v>0</v>
      </c>
      <c r="N45" s="748">
        <f t="shared" si="0"/>
        <v>0</v>
      </c>
    </row>
    <row r="46" spans="1:14" ht="13.8" thickBot="1">
      <c r="A46" s="278"/>
      <c r="B46" s="279"/>
      <c r="C46" s="319" t="s">
        <v>945</v>
      </c>
      <c r="D46" s="1159">
        <f>SUM(D44:D45)</f>
        <v>0</v>
      </c>
      <c r="E46" s="320">
        <f>SUM(E44:E45)</f>
        <v>27423</v>
      </c>
      <c r="F46" s="716">
        <f>SUM(F44:F45)</f>
        <v>34474</v>
      </c>
      <c r="G46" s="716">
        <f>SUM(G44:G45)</f>
        <v>-1</v>
      </c>
      <c r="H46" s="716">
        <f t="shared" si="3"/>
        <v>34473</v>
      </c>
      <c r="I46" s="717">
        <f>SUM(I44:I45)</f>
        <v>34473</v>
      </c>
      <c r="J46" s="1597">
        <f>I46/H46</f>
        <v>1</v>
      </c>
      <c r="K46" s="608">
        <f>SUM(BevjcsPOLGHIV:BevjcsBölcs!K46)</f>
        <v>2720</v>
      </c>
      <c r="L46" s="608">
        <f>SUM(BevjcsPOLGHIV:BevjcsBölcs!L46)</f>
        <v>0</v>
      </c>
      <c r="M46" s="604">
        <v>0</v>
      </c>
      <c r="N46" s="748">
        <f t="shared" si="0"/>
        <v>-27423</v>
      </c>
    </row>
    <row r="47" spans="1:14" ht="13.8" thickBot="1">
      <c r="A47" s="284"/>
      <c r="B47" s="285"/>
      <c r="C47" s="77" t="s">
        <v>924</v>
      </c>
      <c r="D47" s="286">
        <f>D42+D43+D46</f>
        <v>0</v>
      </c>
      <c r="E47" s="286">
        <f>E33+E42+E43+E46</f>
        <v>27923</v>
      </c>
      <c r="F47" s="711">
        <f>F42+F43+F46</f>
        <v>34974</v>
      </c>
      <c r="G47" s="711">
        <f>G42+G43+G46</f>
        <v>-1</v>
      </c>
      <c r="H47" s="711">
        <f t="shared" si="3"/>
        <v>34973</v>
      </c>
      <c r="I47" s="718">
        <f>I42+I43+I46</f>
        <v>34872</v>
      </c>
      <c r="J47" s="1601">
        <f>I47/H47</f>
        <v>0.99711205787321644</v>
      </c>
      <c r="K47" s="729"/>
      <c r="L47" s="815"/>
      <c r="M47" s="604">
        <v>0</v>
      </c>
      <c r="N47" s="748">
        <f t="shared" si="0"/>
        <v>-27923</v>
      </c>
    </row>
    <row r="48" spans="1:14" ht="13.2">
      <c r="A48" s="290"/>
      <c r="B48" s="291"/>
      <c r="C48" s="403"/>
      <c r="D48" s="1146"/>
      <c r="E48" s="314"/>
      <c r="F48" s="713"/>
      <c r="G48" s="713"/>
      <c r="H48" s="432"/>
      <c r="I48" s="310"/>
      <c r="J48" s="1602"/>
      <c r="K48" s="1589"/>
      <c r="L48" s="816"/>
      <c r="N48" s="748">
        <f t="shared" si="0"/>
        <v>0</v>
      </c>
    </row>
    <row r="49" spans="1:14" ht="16.2" thickBot="1">
      <c r="A49" s="719"/>
      <c r="B49" s="720"/>
      <c r="C49" s="721" t="s">
        <v>327</v>
      </c>
      <c r="D49" s="722">
        <f>D16+D22+D29+D47</f>
        <v>1108836</v>
      </c>
      <c r="E49" s="722">
        <f>E16+E22+E29+E47</f>
        <v>1799109</v>
      </c>
      <c r="F49" s="722">
        <f t="shared" ref="F49:L49" si="4">F16+F22+F29+F47</f>
        <v>2046620</v>
      </c>
      <c r="G49" s="722">
        <f t="shared" si="4"/>
        <v>1171</v>
      </c>
      <c r="H49" s="722">
        <f t="shared" si="4"/>
        <v>2047791</v>
      </c>
      <c r="I49" s="722">
        <f t="shared" si="4"/>
        <v>1946315</v>
      </c>
      <c r="J49" s="1603">
        <f>I49/H49</f>
        <v>0.95044611486230768</v>
      </c>
      <c r="K49" s="1590">
        <f t="shared" si="4"/>
        <v>425587</v>
      </c>
      <c r="L49" s="722">
        <f t="shared" si="4"/>
        <v>49340</v>
      </c>
      <c r="M49" s="604">
        <v>1954062</v>
      </c>
      <c r="N49" s="748">
        <f t="shared" si="0"/>
        <v>154953</v>
      </c>
    </row>
    <row r="50" spans="1:14" ht="16.2" thickBot="1">
      <c r="A50" s="723"/>
      <c r="B50" s="724"/>
      <c r="C50" s="725" t="s">
        <v>169</v>
      </c>
      <c r="D50" s="1044"/>
      <c r="E50" s="726"/>
      <c r="F50" s="727"/>
      <c r="G50" s="727"/>
      <c r="H50" s="728"/>
      <c r="I50" s="729"/>
      <c r="J50" s="1602"/>
      <c r="K50" s="310"/>
      <c r="L50" s="824"/>
      <c r="N50" s="748">
        <f t="shared" si="0"/>
        <v>0</v>
      </c>
    </row>
    <row r="51" spans="1:14" ht="13.8" thickBot="1">
      <c r="A51" s="730">
        <v>5</v>
      </c>
      <c r="B51" s="731"/>
      <c r="C51" s="445" t="s">
        <v>328</v>
      </c>
      <c r="D51" s="446">
        <f>SUM(D52:D54)</f>
        <v>1108836</v>
      </c>
      <c r="E51" s="446">
        <f>SUM(E52:E54)</f>
        <v>1778444</v>
      </c>
      <c r="F51" s="446">
        <f t="shared" ref="F51:L51" si="5">SUM(F52:F54)</f>
        <v>2000118</v>
      </c>
      <c r="G51" s="446">
        <f t="shared" si="5"/>
        <v>271</v>
      </c>
      <c r="H51" s="446">
        <f t="shared" si="5"/>
        <v>2000389</v>
      </c>
      <c r="I51" s="446">
        <f t="shared" si="5"/>
        <v>1863162</v>
      </c>
      <c r="J51" s="1569">
        <f t="shared" ref="J51:J56" si="6">I51/H51</f>
        <v>0.93139984273058885</v>
      </c>
      <c r="K51" s="460">
        <f t="shared" si="5"/>
        <v>420636</v>
      </c>
      <c r="L51" s="446">
        <f t="shared" si="5"/>
        <v>49340</v>
      </c>
      <c r="M51" s="604">
        <v>1950812</v>
      </c>
      <c r="N51" s="748">
        <f t="shared" si="0"/>
        <v>172368</v>
      </c>
    </row>
    <row r="52" spans="1:14" ht="13.2">
      <c r="A52" s="732"/>
      <c r="B52" s="733">
        <v>1</v>
      </c>
      <c r="C52" s="734" t="s">
        <v>89</v>
      </c>
      <c r="D52" s="273">
        <f>SUM(BevjcsKözpontiÓvoda:BevjcsBölcs!D52)</f>
        <v>581065</v>
      </c>
      <c r="E52" s="608">
        <f>SUM(BevjcsPOLGHIV:BevjcsBölcs!E52)</f>
        <v>998799</v>
      </c>
      <c r="F52" s="608">
        <f>SUM(BevjcsPOLGHIV:BevjcsGAMGondnok!F52)</f>
        <v>1159635</v>
      </c>
      <c r="G52" s="608">
        <f>SUM(BevjcsPOLGHIV:BevjcsGAMGondnok!G52)</f>
        <v>58</v>
      </c>
      <c r="H52" s="702">
        <f t="shared" ref="H52:H64" si="7">SUM(F52:G52)</f>
        <v>1159693</v>
      </c>
      <c r="I52" s="608">
        <f>SUM(BevjcsPOLGHIV:BevjcsGAMGondnok!I52)</f>
        <v>1089472</v>
      </c>
      <c r="J52" s="1599">
        <f t="shared" si="6"/>
        <v>0.93944862993913048</v>
      </c>
      <c r="K52" s="608">
        <f>SUM(BevjcsPOLGHIV:BevjcsBölcs!K52)</f>
        <v>224387</v>
      </c>
      <c r="L52" s="608">
        <f>SUM(BevjcsPOLGHIV:BevjcsBölcs!L52)</f>
        <v>33934</v>
      </c>
      <c r="M52" s="604">
        <v>997495</v>
      </c>
      <c r="N52" s="748">
        <f t="shared" si="0"/>
        <v>-1304</v>
      </c>
    </row>
    <row r="53" spans="1:14" ht="13.2">
      <c r="A53" s="735"/>
      <c r="B53" s="736">
        <v>2</v>
      </c>
      <c r="C53" s="687" t="s">
        <v>31</v>
      </c>
      <c r="D53" s="273">
        <f>SUM(BevjcsKözpontiÓvoda:BevjcsBölcs!D53)</f>
        <v>151515</v>
      </c>
      <c r="E53" s="608">
        <f>SUM(BevjcsPOLGHIV:BevjcsBölcs!E53)</f>
        <v>224480</v>
      </c>
      <c r="F53" s="608">
        <f>SUM(BevjcsPOLGHIV:BevjcsGAMGondnok!F53)</f>
        <v>253882</v>
      </c>
      <c r="G53" s="608">
        <f>SUM(BevjcsPOLGHIV:BevjcsGAMGondnok!G53)</f>
        <v>-13</v>
      </c>
      <c r="H53" s="702">
        <f t="shared" si="7"/>
        <v>253869</v>
      </c>
      <c r="I53" s="608">
        <f>SUM(BevjcsPOLGHIV:BevjcsGAMGondnok!I53)</f>
        <v>242490</v>
      </c>
      <c r="J53" s="1596">
        <f t="shared" si="6"/>
        <v>0.95517767037330281</v>
      </c>
      <c r="K53" s="608">
        <f>SUM(BevjcsPOLGHIV:BevjcsBölcs!K53)</f>
        <v>50847</v>
      </c>
      <c r="L53" s="608">
        <f>SUM(BevjcsPOLGHIV:BevjcsBölcs!L53)</f>
        <v>7759</v>
      </c>
      <c r="M53" s="604">
        <v>254717</v>
      </c>
      <c r="N53" s="748">
        <f t="shared" si="0"/>
        <v>30237</v>
      </c>
    </row>
    <row r="54" spans="1:14" ht="13.8" thickBot="1">
      <c r="A54" s="735"/>
      <c r="B54" s="736">
        <v>3</v>
      </c>
      <c r="C54" s="687" t="s">
        <v>91</v>
      </c>
      <c r="D54" s="273">
        <f>SUM(BevjcsKözpontiÓvoda:BevjcsBölcs!D54)</f>
        <v>376256</v>
      </c>
      <c r="E54" s="608">
        <f>SUM(BevjcsPOLGHIV:BevjcsBölcs!E54)</f>
        <v>555165</v>
      </c>
      <c r="F54" s="608">
        <f>SUM(BevjcsPOLGHIV:BevjcsGAMGondnok!F54)</f>
        <v>586601</v>
      </c>
      <c r="G54" s="608">
        <f>SUM(BevjcsPOLGHIV:BevjcsGAMGondnok!G54)</f>
        <v>226</v>
      </c>
      <c r="H54" s="702">
        <f t="shared" si="7"/>
        <v>586827</v>
      </c>
      <c r="I54" s="608">
        <f>SUM(BevjcsPOLGHIV:BevjcsGAMGondnok!I54)</f>
        <v>531200</v>
      </c>
      <c r="J54" s="1596">
        <f t="shared" si="6"/>
        <v>0.90520715645326477</v>
      </c>
      <c r="K54" s="608">
        <f>SUM(BevjcsPOLGHIV:BevjcsBölcs!K54)</f>
        <v>145402</v>
      </c>
      <c r="L54" s="608">
        <f>SUM(BevjcsPOLGHIV:BevjcsBölcs!L54)</f>
        <v>7647</v>
      </c>
      <c r="M54" s="604">
        <v>698600</v>
      </c>
      <c r="N54" s="748">
        <f t="shared" si="0"/>
        <v>143435</v>
      </c>
    </row>
    <row r="55" spans="1:14" ht="13.8" thickBot="1">
      <c r="A55" s="730">
        <v>6</v>
      </c>
      <c r="B55" s="731"/>
      <c r="C55" s="445" t="s">
        <v>329</v>
      </c>
      <c r="D55" s="446">
        <f>SUM(D56:D60)</f>
        <v>0</v>
      </c>
      <c r="E55" s="446">
        <f>SUM(E56:E60)</f>
        <v>5496</v>
      </c>
      <c r="F55" s="459">
        <f>SUM(F56:F60)</f>
        <v>5496</v>
      </c>
      <c r="G55" s="459">
        <f>SUM(G56:G60)</f>
        <v>175</v>
      </c>
      <c r="H55" s="459">
        <f t="shared" si="7"/>
        <v>5671</v>
      </c>
      <c r="I55" s="459">
        <f>SUM(I56:I60)</f>
        <v>20581</v>
      </c>
      <c r="J55" s="1598">
        <f t="shared" si="6"/>
        <v>3.629165931934403</v>
      </c>
      <c r="K55" s="729"/>
      <c r="L55" s="815"/>
      <c r="M55" s="604">
        <v>0</v>
      </c>
      <c r="N55" s="748">
        <f t="shared" si="0"/>
        <v>-5496</v>
      </c>
    </row>
    <row r="56" spans="1:14" ht="13.2">
      <c r="A56" s="738"/>
      <c r="B56" s="739">
        <v>1</v>
      </c>
      <c r="C56" s="740" t="s">
        <v>889</v>
      </c>
      <c r="D56" s="273">
        <f>SUM(BevjcsKözpontiÓvoda:BevjcsBölcs!D56)</f>
        <v>0</v>
      </c>
      <c r="E56" s="608">
        <f>SUM(BevjcsPOLGHIV:BevjcsBölcs!E56)</f>
        <v>5496</v>
      </c>
      <c r="F56" s="608">
        <f>SUM(BevjcsPOLGHIV:BevjcsGAMGondnok!F56)</f>
        <v>5496</v>
      </c>
      <c r="G56" s="608">
        <f>SUM(BevjcsPOLGHIV:BevjcsGAMGondnok!G56)</f>
        <v>175</v>
      </c>
      <c r="H56" s="702">
        <f t="shared" si="7"/>
        <v>5671</v>
      </c>
      <c r="I56" s="1980">
        <f>SUM(BevjcsKözpontiÓvoda:BevjcsBölcs!I56)</f>
        <v>5671</v>
      </c>
      <c r="J56" s="1599">
        <f t="shared" si="6"/>
        <v>1</v>
      </c>
      <c r="K56" s="608">
        <f>SUM(BevjcsPOLGHIV:BevjcsBölcs!K56)</f>
        <v>5671</v>
      </c>
      <c r="L56" s="608">
        <f>SUM(BevjcsPOLGHIV:BevjcsBölcs!L56)</f>
        <v>0</v>
      </c>
      <c r="M56" s="604">
        <v>0</v>
      </c>
      <c r="N56" s="748">
        <f t="shared" si="0"/>
        <v>-5496</v>
      </c>
    </row>
    <row r="57" spans="1:14" ht="13.2">
      <c r="A57" s="732"/>
      <c r="B57" s="733">
        <v>2</v>
      </c>
      <c r="C57" s="734" t="s">
        <v>890</v>
      </c>
      <c r="D57" s="273">
        <f>SUM(BevjcsKözpontiÓvoda:BevjcsBölcs!D57)</f>
        <v>0</v>
      </c>
      <c r="E57" s="608">
        <f>SUM(BevjcsPOLGHIV:BevjcsBölcs!E57)</f>
        <v>0</v>
      </c>
      <c r="F57" s="608">
        <f>SUM(BevjcsPOLGHIV:BevjcsBölcs!F57)</f>
        <v>0</v>
      </c>
      <c r="G57" s="608">
        <f>SUM(BevjcsPOLGHIV:BevjcsBölcs!G57)</f>
        <v>0</v>
      </c>
      <c r="H57" s="702">
        <f t="shared" si="7"/>
        <v>0</v>
      </c>
      <c r="I57" s="701">
        <f>SUM(BevjcsKözpontiÓvoda:BevjcsBölcs!I57)</f>
        <v>14910</v>
      </c>
      <c r="J57" s="1599"/>
      <c r="K57" s="608">
        <f>SUM(BevjcsPOLGHIV:BevjcsBölcs!K57)</f>
        <v>0</v>
      </c>
      <c r="L57" s="608">
        <f>SUM(BevjcsPOLGHIV:BevjcsBölcs!L57)</f>
        <v>0</v>
      </c>
      <c r="M57" s="604">
        <v>0</v>
      </c>
      <c r="N57" s="748">
        <f t="shared" si="0"/>
        <v>0</v>
      </c>
    </row>
    <row r="58" spans="1:14" ht="13.2">
      <c r="A58" s="735"/>
      <c r="B58" s="736">
        <v>3</v>
      </c>
      <c r="C58" s="687" t="s">
        <v>336</v>
      </c>
      <c r="D58" s="273"/>
      <c r="E58" s="608">
        <f>SUM(BevjcsPOLGHIV:BevjcsBölcs!E58)</f>
        <v>0</v>
      </c>
      <c r="F58" s="608">
        <f>SUM(BevjcsPOLGHIV:BevjcsBölcs!F58)</f>
        <v>0</v>
      </c>
      <c r="G58" s="608">
        <f>SUM(BevjcsPOLGHIV:BevjcsBölcs!G58)</f>
        <v>0</v>
      </c>
      <c r="H58" s="1963"/>
      <c r="I58" s="701">
        <f>SUM(BevjcsKözpontiÓvoda:BevjcsBölcs!I58)</f>
        <v>0</v>
      </c>
      <c r="J58" s="1596"/>
      <c r="K58" s="608">
        <f>SUM(BevjcsPOLGHIV:BevjcsBölcs!K58)</f>
        <v>0</v>
      </c>
      <c r="L58" s="608">
        <f>SUM(BevjcsPOLGHIV:BevjcsBölcs!L58)</f>
        <v>0</v>
      </c>
      <c r="M58" s="604">
        <v>0</v>
      </c>
      <c r="N58" s="748">
        <f t="shared" si="0"/>
        <v>0</v>
      </c>
    </row>
    <row r="59" spans="1:14" ht="13.2">
      <c r="A59" s="742"/>
      <c r="B59" s="733">
        <v>4</v>
      </c>
      <c r="C59" s="1514" t="s">
        <v>888</v>
      </c>
      <c r="D59" s="314"/>
      <c r="E59" s="608">
        <f>SUM(BevjcsPOLGHIV:BevjcsBölcs!E59)</f>
        <v>0</v>
      </c>
      <c r="F59" s="608">
        <f>SUM(BevjcsPOLGHIV:BevjcsBölcs!F59)</f>
        <v>0</v>
      </c>
      <c r="G59" s="608">
        <f>SUM(BevjcsPOLGHIV:BevjcsBölcs!G59)</f>
        <v>0</v>
      </c>
      <c r="H59" s="702">
        <f t="shared" si="7"/>
        <v>0</v>
      </c>
      <c r="I59" s="701">
        <f>SUM(BevjcsKözpontiÓvoda:BevjcsBölcs!I59)</f>
        <v>0</v>
      </c>
      <c r="J59" s="1602"/>
      <c r="K59" s="608">
        <f>SUM(BevjcsPOLGHIV:BevjcsBölcs!K59)</f>
        <v>0</v>
      </c>
      <c r="L59" s="608">
        <f>SUM(BevjcsPOLGHIV:BevjcsBölcs!L59)</f>
        <v>0</v>
      </c>
      <c r="M59" s="604">
        <v>0</v>
      </c>
      <c r="N59" s="748">
        <f t="shared" si="0"/>
        <v>0</v>
      </c>
    </row>
    <row r="60" spans="1:14" ht="13.8" thickBot="1">
      <c r="A60" s="745"/>
      <c r="B60" s="746">
        <v>5</v>
      </c>
      <c r="C60" s="747" t="s">
        <v>885</v>
      </c>
      <c r="D60" s="273">
        <f>SUM(BevjcsKözpontiÓvoda:BevjcsBölcs!D59)</f>
        <v>0</v>
      </c>
      <c r="E60" s="608">
        <f>SUM(BevjcsPOLGHIV:BevjcsBölcs!E60)</f>
        <v>0</v>
      </c>
      <c r="F60" s="608">
        <f>SUM(BevjcsPOLGHIV:BevjcsBölcs!F60)</f>
        <v>0</v>
      </c>
      <c r="G60" s="608">
        <f>SUM(BevjcsPOLGHIV:BevjcsBölcs!G60)</f>
        <v>0</v>
      </c>
      <c r="H60" s="702">
        <f t="shared" si="7"/>
        <v>0</v>
      </c>
      <c r="I60" s="608"/>
      <c r="J60" s="1597"/>
      <c r="K60" s="608">
        <f>SUM(BevjcsPOLGHIV:BevjcsBölcs!K60)</f>
        <v>0</v>
      </c>
      <c r="L60" s="608">
        <f>SUM(BevjcsPOLGHIV:BevjcsBölcs!L60)</f>
        <v>0</v>
      </c>
      <c r="M60" s="604">
        <v>0</v>
      </c>
      <c r="N60" s="748">
        <f t="shared" si="0"/>
        <v>0</v>
      </c>
    </row>
    <row r="61" spans="1:14" ht="13.8" thickBot="1">
      <c r="A61" s="730">
        <v>7</v>
      </c>
      <c r="B61" s="731"/>
      <c r="C61" s="445" t="s">
        <v>337</v>
      </c>
      <c r="D61" s="446">
        <f>SUM(D62:D64)</f>
        <v>0</v>
      </c>
      <c r="E61" s="446">
        <f>SUM(E62:E64)</f>
        <v>15169</v>
      </c>
      <c r="F61" s="459">
        <f>SUM(F62:F64)</f>
        <v>41006</v>
      </c>
      <c r="G61" s="459">
        <f>SUM(G62:G64)</f>
        <v>725</v>
      </c>
      <c r="H61" s="459">
        <f t="shared" si="7"/>
        <v>41731</v>
      </c>
      <c r="I61" s="737">
        <f>SUM(I62:I64)</f>
        <v>28231</v>
      </c>
      <c r="J61" s="1598">
        <f>I61/H61</f>
        <v>0.67649948479547584</v>
      </c>
      <c r="K61" s="1591"/>
      <c r="L61" s="815"/>
      <c r="M61" s="604">
        <v>3250</v>
      </c>
      <c r="N61" s="748">
        <f t="shared" si="0"/>
        <v>-11919</v>
      </c>
    </row>
    <row r="62" spans="1:14" ht="13.2">
      <c r="A62" s="732"/>
      <c r="B62" s="733">
        <v>1</v>
      </c>
      <c r="C62" s="734" t="s">
        <v>176</v>
      </c>
      <c r="D62" s="273">
        <f>SUM(BevjcsKözpontiÓvoda:BevjcsBölcs!D61)</f>
        <v>0</v>
      </c>
      <c r="E62" s="608">
        <f>SUM(BevjcsPOLGHIV:BevjcsBölcs!E62)</f>
        <v>15169</v>
      </c>
      <c r="F62" s="608">
        <f>SUM(BevjcsPOLGHIV:BevjcsGAMGondnok!F62)</f>
        <v>35433</v>
      </c>
      <c r="G62" s="608">
        <f>SUM(BevjcsPOLGHIV:BevjcsGAMGondnok!G62)</f>
        <v>-12062</v>
      </c>
      <c r="H62" s="702">
        <f t="shared" si="7"/>
        <v>23371</v>
      </c>
      <c r="I62" s="608">
        <f>SUM(BevjcsPOLGHIV:BevjcsGAMGondnok!I62)</f>
        <v>18246</v>
      </c>
      <c r="J62" s="1599">
        <f>I62/H62</f>
        <v>0.7807111377347995</v>
      </c>
      <c r="K62" s="608">
        <f>SUM(BevjcsPOLGHIV:BevjcsBölcs!K62)</f>
        <v>294</v>
      </c>
      <c r="L62" s="608">
        <f>SUM(BevjcsPOLGHIV:BevjcsBölcs!L62)</f>
        <v>0</v>
      </c>
      <c r="M62" s="604">
        <v>3250</v>
      </c>
      <c r="N62" s="748">
        <f t="shared" si="0"/>
        <v>-11919</v>
      </c>
    </row>
    <row r="63" spans="1:14" ht="13.2">
      <c r="A63" s="742"/>
      <c r="B63" s="743">
        <v>2</v>
      </c>
      <c r="C63" s="496" t="s">
        <v>217</v>
      </c>
      <c r="D63" s="308"/>
      <c r="E63" s="432"/>
      <c r="F63" s="608">
        <f>SUM(BevjcsPOLGHIV:BevjcsGAMGondnok!F63)</f>
        <v>2500</v>
      </c>
      <c r="G63" s="608">
        <f>SUM(BevjcsPOLGHIV:BevjcsGAMGondnok!G63)</f>
        <v>0</v>
      </c>
      <c r="H63" s="608">
        <f>SUM(BevjcsPOLGHIV:BevjcsBölcs!H63)</f>
        <v>2500</v>
      </c>
      <c r="I63" s="608">
        <f>SUM(BevjcsPOLGHIV:BevjcsGAMGondnok!I63)</f>
        <v>1500</v>
      </c>
      <c r="J63" s="1596">
        <f>I63/H63</f>
        <v>0.6</v>
      </c>
      <c r="K63" s="608"/>
      <c r="L63" s="608"/>
      <c r="N63" s="748"/>
    </row>
    <row r="64" spans="1:14" ht="13.8" thickBot="1">
      <c r="A64" s="1217"/>
      <c r="B64" s="1218">
        <v>3</v>
      </c>
      <c r="C64" s="1219" t="s">
        <v>177</v>
      </c>
      <c r="D64" s="1928">
        <f>SUM(BevjcsKözpontiÓvoda:BevjcsBölcs!D62)</f>
        <v>0</v>
      </c>
      <c r="E64" s="704">
        <f>SUM(BevjcsPOLGHIV:BevjcsBölcs!E63)</f>
        <v>0</v>
      </c>
      <c r="F64" s="608">
        <f>SUM(BevjcsPOLGHIV:BevjcsGAMGondnok!F64)</f>
        <v>3073</v>
      </c>
      <c r="G64" s="608">
        <f>SUM(BevjcsPOLGHIV:BevjcsGAMGondnok!G64)</f>
        <v>12787</v>
      </c>
      <c r="H64" s="1691">
        <f t="shared" si="7"/>
        <v>15860</v>
      </c>
      <c r="I64" s="608">
        <f>SUM(BevjcsPOLGHIV:BevjcsGAMGondnok!I64)</f>
        <v>8485</v>
      </c>
      <c r="J64" s="1596">
        <f>I64/H64</f>
        <v>0.53499369482976045</v>
      </c>
      <c r="K64" s="608">
        <f>SUM(BevjcsPOLGHIV:BevjcsBölcs!K63)</f>
        <v>0</v>
      </c>
      <c r="L64" s="608">
        <f>SUM(BevjcsPOLGHIV:BevjcsBölcs!L63)</f>
        <v>0</v>
      </c>
      <c r="M64" s="604">
        <v>0</v>
      </c>
      <c r="N64" s="748">
        <f t="shared" si="0"/>
        <v>0</v>
      </c>
    </row>
    <row r="65" spans="1:14" ht="13.8" thickBot="1">
      <c r="A65" s="1224">
        <v>8</v>
      </c>
      <c r="B65" s="1225"/>
      <c r="C65" s="486" t="s">
        <v>679</v>
      </c>
      <c r="D65" s="1226"/>
      <c r="E65" s="1226">
        <f>SUM(E66:E67)</f>
        <v>0</v>
      </c>
      <c r="F65" s="727"/>
      <c r="G65" s="728"/>
      <c r="H65" s="727"/>
      <c r="I65" s="1421"/>
      <c r="J65" s="1600"/>
      <c r="K65" s="1592"/>
      <c r="L65" s="815"/>
      <c r="N65" s="748">
        <f t="shared" si="0"/>
        <v>0</v>
      </c>
    </row>
    <row r="66" spans="1:14" ht="13.2">
      <c r="A66" s="742"/>
      <c r="B66" s="743">
        <v>1</v>
      </c>
      <c r="C66" s="744" t="s">
        <v>680</v>
      </c>
      <c r="D66" s="308"/>
      <c r="E66" s="308"/>
      <c r="F66" s="432"/>
      <c r="G66" s="432"/>
      <c r="H66" s="713"/>
      <c r="I66" s="310"/>
      <c r="J66" s="1602"/>
      <c r="K66" s="1593"/>
      <c r="L66" s="822"/>
      <c r="M66" s="604">
        <v>0</v>
      </c>
      <c r="N66" s="748">
        <f t="shared" si="0"/>
        <v>0</v>
      </c>
    </row>
    <row r="67" spans="1:14" ht="13.2">
      <c r="A67" s="745"/>
      <c r="B67" s="746">
        <v>2</v>
      </c>
      <c r="C67" s="747" t="s">
        <v>681</v>
      </c>
      <c r="D67" s="280"/>
      <c r="E67" s="280"/>
      <c r="F67" s="1157"/>
      <c r="G67" s="1157"/>
      <c r="H67" s="771"/>
      <c r="I67" s="1137"/>
      <c r="J67" s="1597"/>
      <c r="K67" s="1594"/>
      <c r="L67" s="818"/>
      <c r="M67" s="604">
        <v>0</v>
      </c>
      <c r="N67" s="748">
        <f t="shared" si="0"/>
        <v>0</v>
      </c>
    </row>
    <row r="68" spans="1:14" ht="16.2" thickBot="1">
      <c r="A68" s="719"/>
      <c r="B68" s="720"/>
      <c r="C68" s="721" t="s">
        <v>338</v>
      </c>
      <c r="D68" s="749">
        <f>D51+D55+D61</f>
        <v>1108836</v>
      </c>
      <c r="E68" s="749">
        <f>E51+E55+E61+E65</f>
        <v>1799109</v>
      </c>
      <c r="F68" s="749">
        <f t="shared" ref="F68:L68" si="8">F51+F55+F61+F65</f>
        <v>2046620</v>
      </c>
      <c r="G68" s="749">
        <f t="shared" si="8"/>
        <v>1171</v>
      </c>
      <c r="H68" s="749">
        <f t="shared" si="8"/>
        <v>2047791</v>
      </c>
      <c r="I68" s="749">
        <f t="shared" si="8"/>
        <v>1911974</v>
      </c>
      <c r="J68" s="1604">
        <f>I68/H68</f>
        <v>0.93367633708713438</v>
      </c>
      <c r="K68" s="804">
        <f t="shared" si="8"/>
        <v>420636</v>
      </c>
      <c r="L68" s="749">
        <f t="shared" si="8"/>
        <v>49340</v>
      </c>
      <c r="M68" s="604">
        <v>1954062</v>
      </c>
      <c r="N68" s="748">
        <f t="shared" si="0"/>
        <v>154953</v>
      </c>
    </row>
    <row r="70" spans="1:14" ht="16.2" hidden="1" thickBot="1">
      <c r="A70" s="369" t="s">
        <v>339</v>
      </c>
      <c r="B70" s="370"/>
      <c r="C70" s="623"/>
      <c r="D70" s="623"/>
      <c r="E70" s="750">
        <f>SUM(BevjcsKözpontiÓvoda:BevjcsBölcs!E68)</f>
        <v>1512767</v>
      </c>
    </row>
    <row r="71" spans="1:14">
      <c r="E71" s="748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17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46</vt:i4>
      </vt:variant>
      <vt:variant>
        <vt:lpstr>Névvel ellátott tartományok</vt:lpstr>
      </vt:variant>
      <vt:variant>
        <vt:i4>8</vt:i4>
      </vt:variant>
    </vt:vector>
  </HeadingPairs>
  <TitlesOfParts>
    <vt:vector size="54" baseType="lpstr">
      <vt:lpstr>MER2002</vt:lpstr>
      <vt:lpstr>Önkormössz</vt:lpstr>
      <vt:lpstr>Polghivössz</vt:lpstr>
      <vt:lpstr>Támogatások</vt:lpstr>
      <vt:lpstr>Városüz.+Ig</vt:lpstr>
      <vt:lpstr>Egyébműk</vt:lpstr>
      <vt:lpstr>Finanszírozás</vt:lpstr>
      <vt:lpstr>fejlesztés</vt:lpstr>
      <vt:lpstr>Bevjcsössz</vt:lpstr>
      <vt:lpstr>BevjcsPOLGHIV</vt:lpstr>
      <vt:lpstr>BevjcsKözpontiÓvoda</vt:lpstr>
      <vt:lpstr>BevjcsGamesz</vt:lpstr>
      <vt:lpstr>BevjcsOIM</vt:lpstr>
      <vt:lpstr>BevjcsEPELL</vt:lpstr>
      <vt:lpstr>BevjcsETK</vt:lpstr>
      <vt:lpstr>BevjcsCSALAD</vt:lpstr>
      <vt:lpstr>BevjcsORV</vt:lpstr>
      <vt:lpstr>BevjMIK</vt:lpstr>
      <vt:lpstr>BevjcsVédőnők</vt:lpstr>
      <vt:lpstr>BevjcsSport</vt:lpstr>
      <vt:lpstr>BevjcsMKMK</vt:lpstr>
      <vt:lpstr>BevjcsMIKT</vt:lpstr>
      <vt:lpstr>BevjcsGondnok</vt:lpstr>
      <vt:lpstr>BevjcsSzoco</vt:lpstr>
      <vt:lpstr>BevjcsBölcs</vt:lpstr>
      <vt:lpstr>BevjcsGAMSport</vt:lpstr>
      <vt:lpstr>BevjcsGAMGondnok</vt:lpstr>
      <vt:lpstr>INTBEVG</vt:lpstr>
      <vt:lpstr>INTBEVI</vt:lpstr>
      <vt:lpstr>INTKIADG</vt:lpstr>
      <vt:lpstr>INTKIADI</vt:lpstr>
      <vt:lpstr>INTKIAD</vt:lpstr>
      <vt:lpstr>INTBEV</vt:lpstr>
      <vt:lpstr>Műkm</vt:lpstr>
      <vt:lpstr>FEJL2003</vt:lpstr>
      <vt:lpstr>Norm2017T</vt:lpstr>
      <vt:lpstr>Beruh</vt:lpstr>
      <vt:lpstr>Adós1</vt:lpstr>
      <vt:lpstr>Adós2</vt:lpstr>
      <vt:lpstr>HITEL2013</vt:lpstr>
      <vt:lpstr>LÉTESÍT2017</vt:lpstr>
      <vt:lpstr>HELYA</vt:lpstr>
      <vt:lpstr>Létszám2017KTGV</vt:lpstr>
      <vt:lpstr>Előir felhüt2016</vt:lpstr>
      <vt:lpstr>GAMESZmegosztás22Munk</vt:lpstr>
      <vt:lpstr>Munka1</vt:lpstr>
      <vt:lpstr>Beruh!Nyomtatási_cím</vt:lpstr>
      <vt:lpstr>Egyébműk!Nyomtatási_cím</vt:lpstr>
      <vt:lpstr>FEJL2003!Nyomtatási_cím</vt:lpstr>
      <vt:lpstr>fejlesztés!Nyomtatási_cím</vt:lpstr>
      <vt:lpstr>'MER2002'!Nyomtatási_cím</vt:lpstr>
      <vt:lpstr>Polghivössz!Nyomtatási_cím</vt:lpstr>
      <vt:lpstr>Támogatások!Nyomtatási_cím</vt:lpstr>
      <vt:lpstr>'Városüz.+Ig'!Nyomtatási_cím</vt:lpstr>
    </vt:vector>
  </TitlesOfParts>
  <Company>konyak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konyak</dc:creator>
  <cp:lastModifiedBy>Szikora Péter</cp:lastModifiedBy>
  <cp:lastPrinted>2018-04-20T11:59:42Z</cp:lastPrinted>
  <dcterms:created xsi:type="dcterms:W3CDTF">2010-02-08T18:29:39Z</dcterms:created>
  <dcterms:modified xsi:type="dcterms:W3CDTF">2018-08-06T07:48:15Z</dcterms:modified>
</cp:coreProperties>
</file>